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215" tabRatio="500" firstSheet="11" activeTab="20"/>
  </bookViews>
  <sheets>
    <sheet name="01.11" sheetId="152" r:id="rId1"/>
    <sheet name="02.11" sheetId="150" r:id="rId2"/>
    <sheet name="03,11" sheetId="165" r:id="rId3"/>
    <sheet name="07.11" sheetId="166" r:id="rId4"/>
    <sheet name="08.11" sheetId="167" r:id="rId5"/>
    <sheet name="09.11" sheetId="168" r:id="rId6"/>
    <sheet name="10.11" sheetId="148" r:id="rId7"/>
    <sheet name="11.11" sheetId="169" r:id="rId8"/>
    <sheet name="14.11" sheetId="170" r:id="rId9"/>
    <sheet name="15.11" sheetId="97" r:id="rId10"/>
    <sheet name="16.11" sheetId="171" r:id="rId11"/>
    <sheet name="17.11" sheetId="172" r:id="rId12"/>
    <sheet name="18.11" sheetId="159" r:id="rId13"/>
    <sheet name="21.11" sheetId="158" r:id="rId14"/>
    <sheet name="22,11" sheetId="173" r:id="rId15"/>
    <sheet name="23.11" sheetId="157" r:id="rId16"/>
    <sheet name="24.11" sheetId="161" r:id="rId17"/>
    <sheet name="25.11" sheetId="151" r:id="rId18"/>
    <sheet name="28.11" sheetId="174" r:id="rId19"/>
    <sheet name="29.11" sheetId="160" r:id="rId20"/>
    <sheet name="30.11" sheetId="175" r:id="rId21"/>
  </sheets>
  <calcPr calcId="144525" refMode="R1C1"/>
</workbook>
</file>

<file path=xl/sharedStrings.xml><?xml version="1.0" encoding="utf-8"?>
<sst xmlns="http://schemas.openxmlformats.org/spreadsheetml/2006/main" count="1083" uniqueCount="178">
  <si>
    <t>Количество продуктов питания, подлежащих закладке на 1 человека</t>
  </si>
  <si>
    <t xml:space="preserve">01 ноября 2022                                 139 чел                            </t>
  </si>
  <si>
    <t>Молоко</t>
  </si>
  <si>
    <t>Масло сливочное</t>
  </si>
  <si>
    <t>Сахар</t>
  </si>
  <si>
    <t>Мука</t>
  </si>
  <si>
    <t>Пшено</t>
  </si>
  <si>
    <t>Рыба Горбуша</t>
  </si>
  <si>
    <t>Чай</t>
  </si>
  <si>
    <t>Хлеб пшеничный</t>
  </si>
  <si>
    <t>Хлеб ржаной</t>
  </si>
  <si>
    <t>Сок</t>
  </si>
  <si>
    <t>Картофель</t>
  </si>
  <si>
    <t>Лук</t>
  </si>
  <si>
    <t>Морковь</t>
  </si>
  <si>
    <t>Масло растительное</t>
  </si>
  <si>
    <t>Сосиски</t>
  </si>
  <si>
    <t>Яблоко</t>
  </si>
  <si>
    <t>Рыба Минтай</t>
  </si>
  <si>
    <t>Вермишель</t>
  </si>
  <si>
    <t>Сухофрукты</t>
  </si>
  <si>
    <t>Сметана</t>
  </si>
  <si>
    <t>Свекла</t>
  </si>
  <si>
    <t>Соль</t>
  </si>
  <si>
    <t>Яйцо</t>
  </si>
  <si>
    <t>Повидло</t>
  </si>
  <si>
    <t>Чоко-Пай</t>
  </si>
  <si>
    <t>Лавровый лист</t>
  </si>
  <si>
    <t>Дрожжи</t>
  </si>
  <si>
    <t>Лимонная кислота</t>
  </si>
  <si>
    <t>человек</t>
  </si>
  <si>
    <r>
      <rPr>
        <b/>
        <sz val="12"/>
        <rFont val="Times New Roman"/>
        <charset val="204"/>
      </rPr>
      <t>1 завтрак</t>
    </r>
    <r>
      <rPr>
        <sz val="12"/>
        <rFont val="Times New Roman"/>
        <charset val="204"/>
      </rPr>
      <t xml:space="preserve"> </t>
    </r>
  </si>
  <si>
    <t>Суп вермишелевый молочный</t>
  </si>
  <si>
    <t>Выдано 28 н.ед</t>
  </si>
  <si>
    <t>Чай с сахаром</t>
  </si>
  <si>
    <t xml:space="preserve">Хлеб с маслом </t>
  </si>
  <si>
    <t>2 завтрак</t>
  </si>
  <si>
    <t>Обед</t>
  </si>
  <si>
    <t>Суп рыбный со сметаной</t>
  </si>
  <si>
    <t>Сосиска отварная</t>
  </si>
  <si>
    <t>Картофельное пюре</t>
  </si>
  <si>
    <t>Салат из свеклы и яблок</t>
  </si>
  <si>
    <t>Компот из сухофруктов</t>
  </si>
  <si>
    <t>Хлеб</t>
  </si>
  <si>
    <t>Полдник</t>
  </si>
  <si>
    <t>Оладьи с повидлом</t>
  </si>
  <si>
    <t>Итого на человека</t>
  </si>
  <si>
    <t>Итого к выдаче</t>
  </si>
  <si>
    <t>Цена</t>
  </si>
  <si>
    <t>На сумму</t>
  </si>
  <si>
    <t>Заведующий МДОУ ________________ Е.А. Бабенко 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</si>
  <si>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  Повар ______________ А.Н.Василькова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</si>
  <si>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</si>
  <si>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02 ноября 2022                                   146 чел                            </t>
  </si>
  <si>
    <t>Горох</t>
  </si>
  <si>
    <t>Бананы</t>
  </si>
  <si>
    <t xml:space="preserve">Грудка куриная </t>
  </si>
  <si>
    <t>Гречка</t>
  </si>
  <si>
    <t>Манка</t>
  </si>
  <si>
    <t>Шоколад "Аленка"</t>
  </si>
  <si>
    <t>Творог</t>
  </si>
  <si>
    <t>Ванилин</t>
  </si>
  <si>
    <t>Каша пшенная молочная</t>
  </si>
  <si>
    <t>Выдано 24 н.ед</t>
  </si>
  <si>
    <t>Суп гороховый с мясом</t>
  </si>
  <si>
    <t>Гуляш мясной</t>
  </si>
  <si>
    <t>Гречка отварная</t>
  </si>
  <si>
    <t xml:space="preserve">Компот из сухофруктов </t>
  </si>
  <si>
    <t>Запеканка творожная</t>
  </si>
  <si>
    <t>Соус сметанный</t>
  </si>
  <si>
    <t xml:space="preserve">03 ноября 2022                                     141 чел                            </t>
  </si>
  <si>
    <t>Геркулес</t>
  </si>
  <si>
    <t>Снежок</t>
  </si>
  <si>
    <t>Окорок свиной</t>
  </si>
  <si>
    <t>Капуста</t>
  </si>
  <si>
    <t>Рис</t>
  </si>
  <si>
    <t>Сыр</t>
  </si>
  <si>
    <t>Шоколадная монета</t>
  </si>
  <si>
    <t>Макароны</t>
  </si>
  <si>
    <t>Каша манная молочная</t>
  </si>
  <si>
    <t>Суп крестьянский с гречкой</t>
  </si>
  <si>
    <t>Ленивые голубцы</t>
  </si>
  <si>
    <t>Рис отварной</t>
  </si>
  <si>
    <t>Макароны с сыром</t>
  </si>
  <si>
    <t xml:space="preserve">07 ноября  2022                                 151 чел                            </t>
  </si>
  <si>
    <t>Какао</t>
  </si>
  <si>
    <t>яйцо</t>
  </si>
  <si>
    <t>Томатная паста</t>
  </si>
  <si>
    <t>Ванилиин</t>
  </si>
  <si>
    <t>Каша молочная "Дружба"</t>
  </si>
  <si>
    <t>Выдано 26 н.ед</t>
  </si>
  <si>
    <t>Макароны отварные</t>
  </si>
  <si>
    <t>Булочка с сахаром</t>
  </si>
  <si>
    <t>Какао с молоком</t>
  </si>
  <si>
    <t xml:space="preserve">08 ноября 2022                                   154 чел                            </t>
  </si>
  <si>
    <t>Огурцы маринованные</t>
  </si>
  <si>
    <t>Перловка</t>
  </si>
  <si>
    <t>Печенье</t>
  </si>
  <si>
    <t xml:space="preserve">Каша манная молочная </t>
  </si>
  <si>
    <t>Суп рассольник с мясом и сметаной</t>
  </si>
  <si>
    <t>Запеканка картофельная с мясом</t>
  </si>
  <si>
    <t>Омлет</t>
  </si>
  <si>
    <t>Отредактировано с 24.10 и 21,10</t>
  </si>
  <si>
    <t xml:space="preserve">09 ноября 2022                                156  чел                            </t>
  </si>
  <si>
    <t>Грудка куриная</t>
  </si>
  <si>
    <t>Каша рисовая молочная</t>
  </si>
  <si>
    <t>Выдано 23 н.ед</t>
  </si>
  <si>
    <t>Чай с  сахаром</t>
  </si>
  <si>
    <t>Хлеб с маслом</t>
  </si>
  <si>
    <t>Суп картофельный с клецками</t>
  </si>
  <si>
    <t>Тефтели тушенные в сметане с овощами</t>
  </si>
  <si>
    <t xml:space="preserve">10 ноября 2022                                151  чел                            </t>
  </si>
  <si>
    <t>Ягода</t>
  </si>
  <si>
    <t>Вермишеь</t>
  </si>
  <si>
    <t>Крахмал</t>
  </si>
  <si>
    <t>Кисель</t>
  </si>
  <si>
    <t>Суп крестьянский с мясом</t>
  </si>
  <si>
    <t>Капуста тушенная с мясом</t>
  </si>
  <si>
    <t>Биточки манные</t>
  </si>
  <si>
    <t>Соус ягодный</t>
  </si>
  <si>
    <t xml:space="preserve">11 ноября 2022                                     146 чел                            </t>
  </si>
  <si>
    <t>Каша гречневая молочная</t>
  </si>
  <si>
    <t>Борщ с мясом и сметаной</t>
  </si>
  <si>
    <t>Биточки рыбные, тушенные с овощами в сметанном соусе</t>
  </si>
  <si>
    <t>Пюре картофельное</t>
  </si>
  <si>
    <t xml:space="preserve">14 ноября  2022                                 141 чел                            </t>
  </si>
  <si>
    <t>Оекорок свиной</t>
  </si>
  <si>
    <t>Каша овсянная молочная</t>
  </si>
  <si>
    <t>Выдано 29 н.ед</t>
  </si>
  <si>
    <t>Кисломолочный продукт</t>
  </si>
  <si>
    <t xml:space="preserve">Макароны с тушенным мясом </t>
  </si>
  <si>
    <t xml:space="preserve">15 ноября  2022                                     143 чел                            </t>
  </si>
  <si>
    <t>Яйца</t>
  </si>
  <si>
    <t>Вафли Артек</t>
  </si>
  <si>
    <t>Выдано 19 н.ед</t>
  </si>
  <si>
    <t>,</t>
  </si>
  <si>
    <t xml:space="preserve">Чай с сахаром </t>
  </si>
  <si>
    <t>Суп гороховый  с мясом</t>
  </si>
  <si>
    <t xml:space="preserve">Мясо тушенное с  рисом </t>
  </si>
  <si>
    <t>Вафли</t>
  </si>
  <si>
    <t xml:space="preserve">16 ноября 2022                                   141 чел                            </t>
  </si>
  <si>
    <t>Свекольник с мясом и сметаной</t>
  </si>
  <si>
    <t xml:space="preserve">17 ноября 2022                                     138 чел                            </t>
  </si>
  <si>
    <t>Огурцы соленые</t>
  </si>
  <si>
    <t>Оладьи с сахаром</t>
  </si>
  <si>
    <t xml:space="preserve">18 ноября 2022                                       128 чел                            </t>
  </si>
  <si>
    <t>Капуста квашенная</t>
  </si>
  <si>
    <t>Щи из квашенной капусты с мясом и сметаной</t>
  </si>
  <si>
    <t>Биточки рыбные</t>
  </si>
  <si>
    <t xml:space="preserve">21 ноября  2022                                    138 чел                            </t>
  </si>
  <si>
    <t>Фасоль</t>
  </si>
  <si>
    <t xml:space="preserve">Каша рисовая молочная </t>
  </si>
  <si>
    <t>Суп фасолевый с мясом</t>
  </si>
  <si>
    <t>Тефтели тушенные с овощами в сметанном соусе</t>
  </si>
  <si>
    <t xml:space="preserve">22 ноября 2022                                 127 чел                            </t>
  </si>
  <si>
    <t>Выдано 20 н.ед</t>
  </si>
  <si>
    <t>Хлеб с маслом и сыром</t>
  </si>
  <si>
    <t>Вафелька</t>
  </si>
  <si>
    <t xml:space="preserve">23 ноября 2022                                132  чел                            </t>
  </si>
  <si>
    <t>Выдано 22 н.ед</t>
  </si>
  <si>
    <t>Компрот из сухофруктов</t>
  </si>
  <si>
    <t xml:space="preserve">24 ноября 2022                                         142 чел                            </t>
  </si>
  <si>
    <t>Вафли развесные</t>
  </si>
  <si>
    <t>Зеленый горошек</t>
  </si>
  <si>
    <t>Хлеб с маслом  и сыром</t>
  </si>
  <si>
    <t>Мясо тушенное с рисом</t>
  </si>
  <si>
    <t xml:space="preserve">Омлет </t>
  </si>
  <si>
    <t>Салат с зеленым горошком</t>
  </si>
  <si>
    <t xml:space="preserve">25 ноября 2022                                 133 чел                            </t>
  </si>
  <si>
    <t xml:space="preserve">Каша гречневая молочная </t>
  </si>
  <si>
    <t>Суп вермишелевый с мясом</t>
  </si>
  <si>
    <t>Компот из свежих яблок и ягод</t>
  </si>
  <si>
    <t>Биточки манныя</t>
  </si>
  <si>
    <t xml:space="preserve">28 ноября  2022                                    119 чел                            </t>
  </si>
  <si>
    <t xml:space="preserve">29 ноября 2022                                 121 чел                            </t>
  </si>
  <si>
    <t>Запеканка картофельная</t>
  </si>
  <si>
    <t xml:space="preserve">30 ноября 2022                                118  чел                            </t>
  </si>
  <si>
    <t>Ленивый голубцы</t>
  </si>
</sst>
</file>

<file path=xl/styles.xml><?xml version="1.0" encoding="utf-8"?>
<styleSheet xmlns="http://schemas.openxmlformats.org/spreadsheetml/2006/main">
  <numFmts count="6">
    <numFmt numFmtId="176" formatCode="_-&quot;₽&quot;* #\ ##0.00_-;\-&quot;₽&quot;* #\ ##0.00_-;_-&quot;₽&quot;* &quot;-&quot;??_-;_-@_-"/>
    <numFmt numFmtId="177" formatCode="_-* #\ ##0_-;\-&quot;₽&quot;* #\ ##0_-;_-&quot;₽&quot;* &quot;-&quot;_-;_-@_-"/>
    <numFmt numFmtId="178" formatCode="0.0000"/>
    <numFmt numFmtId="179" formatCode="_-* #\ ##0.00_-;\-* #\ ##0.00_-;_-* &quot;-&quot;??_-;_-@_-"/>
    <numFmt numFmtId="180" formatCode="0.000"/>
    <numFmt numFmtId="181" formatCode="_-* #\ ##0_-;\-* #\ ##0_-;_-* &quot;-&quot;_-;_-@_-"/>
  </numFmts>
  <fonts count="30">
    <font>
      <sz val="10"/>
      <name val="Arial"/>
      <charset val="204"/>
    </font>
    <font>
      <b/>
      <sz val="12"/>
      <name val="Arial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Cambria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9" borderId="0" applyNumberFormat="0" applyBorder="0" applyAlignment="0" applyProtection="0">
      <alignment vertical="center"/>
    </xf>
    <xf numFmtId="177" fontId="0" fillId="0" borderId="0" applyBorder="0" applyAlignment="0" applyProtection="0"/>
    <xf numFmtId="0" fontId="11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81" fontId="0" fillId="0" borderId="0" applyBorder="0" applyAlignment="0" applyProtection="0"/>
    <xf numFmtId="176" fontId="0" fillId="0" borderId="0" applyBorder="0" applyAlignment="0" applyProtection="0"/>
    <xf numFmtId="179" fontId="0" fillId="0" borderId="0" applyBorder="0" applyAlignment="0" applyProtection="0"/>
    <xf numFmtId="0" fontId="11" fillId="13" borderId="0" applyNumberFormat="0" applyBorder="0" applyAlignment="0" applyProtection="0">
      <alignment vertical="center"/>
    </xf>
    <xf numFmtId="9" fontId="0" fillId="0" borderId="0" applyBorder="0" applyAlignment="0" applyProtection="0"/>
    <xf numFmtId="0" fontId="11" fillId="17" borderId="0" applyNumberFormat="0" applyBorder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20" fillId="19" borderId="6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6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63" applyNumberFormat="0" applyFill="0" applyAlignment="0" applyProtection="0">
      <alignment vertical="center"/>
    </xf>
    <xf numFmtId="0" fontId="26" fillId="0" borderId="63" applyNumberFormat="0" applyFill="0" applyAlignment="0" applyProtection="0">
      <alignment vertical="center"/>
    </xf>
    <xf numFmtId="0" fontId="12" fillId="0" borderId="6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23" borderId="60" applyNumberFormat="0" applyAlignment="0" applyProtection="0">
      <alignment vertical="center"/>
    </xf>
    <xf numFmtId="0" fontId="16" fillId="18" borderId="58" applyNumberFormat="0" applyAlignment="0" applyProtection="0">
      <alignment vertical="center"/>
    </xf>
    <xf numFmtId="0" fontId="19" fillId="19" borderId="60" applyNumberFormat="0" applyAlignment="0" applyProtection="0">
      <alignment vertical="center"/>
    </xf>
    <xf numFmtId="0" fontId="29" fillId="0" borderId="6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73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textRotation="90" wrapText="1"/>
    </xf>
    <xf numFmtId="0" fontId="0" fillId="0" borderId="12" xfId="0" applyBorder="1"/>
    <xf numFmtId="180" fontId="0" fillId="0" borderId="13" xfId="0" applyNumberFormat="1" applyBorder="1"/>
    <xf numFmtId="180" fontId="0" fillId="0" borderId="3" xfId="0" applyNumberFormat="1" applyBorder="1"/>
    <xf numFmtId="178" fontId="0" fillId="0" borderId="3" xfId="0" applyNumberFormat="1" applyBorder="1"/>
    <xf numFmtId="0" fontId="4" fillId="0" borderId="4" xfId="0" applyFont="1" applyBorder="1" applyAlignment="1">
      <alignment horizontal="left" vertical="center" textRotation="90" wrapText="1"/>
    </xf>
    <xf numFmtId="0" fontId="0" fillId="0" borderId="14" xfId="0" applyBorder="1"/>
    <xf numFmtId="180" fontId="0" fillId="0" borderId="15" xfId="0" applyNumberFormat="1" applyBorder="1"/>
    <xf numFmtId="180" fontId="0" fillId="0" borderId="6" xfId="0" applyNumberFormat="1" applyBorder="1"/>
    <xf numFmtId="178" fontId="0" fillId="0" borderId="6" xfId="0" applyNumberFormat="1" applyBorder="1"/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center" textRotation="90" wrapText="1"/>
    </xf>
    <xf numFmtId="0" fontId="0" fillId="0" borderId="17" xfId="0" applyBorder="1"/>
    <xf numFmtId="180" fontId="0" fillId="0" borderId="18" xfId="0" applyNumberFormat="1" applyBorder="1"/>
    <xf numFmtId="180" fontId="0" fillId="0" borderId="9" xfId="0" applyNumberFormat="1" applyBorder="1"/>
    <xf numFmtId="178" fontId="0" fillId="0" borderId="9" xfId="0" applyNumberFormat="1" applyBorder="1"/>
    <xf numFmtId="0" fontId="4" fillId="0" borderId="7" xfId="0" applyFont="1" applyBorder="1" applyAlignment="1">
      <alignment horizontal="left" vertical="center" textRotation="90" wrapText="1"/>
    </xf>
    <xf numFmtId="0" fontId="0" fillId="0" borderId="19" xfId="0" applyBorder="1"/>
    <xf numFmtId="180" fontId="0" fillId="0" borderId="20" xfId="0" applyNumberFormat="1" applyBorder="1"/>
    <xf numFmtId="180" fontId="0" fillId="0" borderId="21" xfId="0" applyNumberFormat="1" applyBorder="1"/>
    <xf numFmtId="178" fontId="0" fillId="0" borderId="21" xfId="0" applyNumberFormat="1" applyBorder="1"/>
    <xf numFmtId="0" fontId="3" fillId="0" borderId="2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/>
    <xf numFmtId="0" fontId="3" fillId="0" borderId="24" xfId="0" applyFont="1" applyBorder="1" applyAlignment="1">
      <alignment horizontal="center" vertical="center" textRotation="90" wrapText="1"/>
    </xf>
    <xf numFmtId="0" fontId="0" fillId="0" borderId="25" xfId="0" applyBorder="1"/>
    <xf numFmtId="0" fontId="3" fillId="0" borderId="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180" fontId="0" fillId="0" borderId="15" xfId="0" applyNumberFormat="1" applyFill="1" applyBorder="1"/>
    <xf numFmtId="2" fontId="0" fillId="0" borderId="15" xfId="0" applyNumberFormat="1" applyFill="1" applyBorder="1"/>
    <xf numFmtId="2" fontId="6" fillId="0" borderId="6" xfId="0" applyNumberFormat="1" applyFont="1" applyFill="1" applyBorder="1" applyAlignment="1">
      <alignment horizontal="right" vertical="top"/>
    </xf>
    <xf numFmtId="2" fontId="0" fillId="0" borderId="6" xfId="0" applyNumberFormat="1" applyFill="1" applyBorder="1"/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2" fontId="0" fillId="0" borderId="18" xfId="0" applyNumberFormat="1" applyBorder="1"/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0" xfId="0" applyFont="1" applyAlignment="1">
      <alignment horizontal="center" vertical="center" textRotation="90" wrapText="1"/>
    </xf>
    <xf numFmtId="0" fontId="7" fillId="0" borderId="0" xfId="0" applyFont="1"/>
    <xf numFmtId="2" fontId="0" fillId="0" borderId="6" xfId="0" applyNumberFormat="1" applyBorder="1"/>
    <xf numFmtId="2" fontId="0" fillId="0" borderId="0" xfId="0" applyNumberFormat="1" applyBorder="1"/>
    <xf numFmtId="2" fontId="0" fillId="0" borderId="0" xfId="0" applyNumberFormat="1"/>
    <xf numFmtId="0" fontId="3" fillId="0" borderId="26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80" fontId="0" fillId="0" borderId="37" xfId="0" applyNumberFormat="1" applyBorder="1"/>
    <xf numFmtId="180" fontId="1" fillId="0" borderId="38" xfId="0" applyNumberFormat="1" applyFont="1" applyBorder="1" applyAlignment="1">
      <alignment horizontal="center" vertical="center" textRotation="90"/>
    </xf>
    <xf numFmtId="180" fontId="0" fillId="0" borderId="39" xfId="0" applyNumberFormat="1" applyBorder="1"/>
    <xf numFmtId="180" fontId="1" fillId="0" borderId="40" xfId="0" applyNumberFormat="1" applyFont="1" applyBorder="1" applyAlignment="1">
      <alignment horizontal="center" vertical="center" textRotation="90"/>
    </xf>
    <xf numFmtId="180" fontId="0" fillId="0" borderId="41" xfId="0" applyNumberFormat="1" applyBorder="1"/>
    <xf numFmtId="180" fontId="0" fillId="0" borderId="42" xfId="0" applyNumberFormat="1" applyBorder="1"/>
    <xf numFmtId="180" fontId="1" fillId="0" borderId="25" xfId="0" applyNumberFormat="1" applyFont="1" applyBorder="1" applyAlignment="1">
      <alignment horizontal="center" vertical="center" textRotation="90"/>
    </xf>
    <xf numFmtId="180" fontId="1" fillId="0" borderId="38" xfId="0" applyNumberFormat="1" applyFont="1" applyBorder="1" applyAlignment="1">
      <alignment vertical="center" textRotation="90"/>
    </xf>
    <xf numFmtId="2" fontId="0" fillId="0" borderId="14" xfId="0" applyNumberFormat="1" applyBorder="1"/>
    <xf numFmtId="2" fontId="0" fillId="0" borderId="39" xfId="0" applyNumberFormat="1" applyBorder="1"/>
    <xf numFmtId="2" fontId="0" fillId="0" borderId="17" xfId="0" applyNumberFormat="1" applyBorder="1"/>
    <xf numFmtId="178" fontId="0" fillId="0" borderId="0" xfId="0" applyNumberFormat="1"/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vertical="top" wrapText="1"/>
    </xf>
    <xf numFmtId="180" fontId="0" fillId="0" borderId="20" xfId="0" applyNumberFormat="1" applyBorder="1"/>
    <xf numFmtId="180" fontId="0" fillId="0" borderId="21" xfId="0" applyNumberFormat="1" applyBorder="1"/>
    <xf numFmtId="2" fontId="0" fillId="0" borderId="15" xfId="0" applyNumberFormat="1" applyBorder="1"/>
    <xf numFmtId="2" fontId="0" fillId="0" borderId="18" xfId="0" applyNumberFormat="1" applyFill="1" applyBorder="1"/>
    <xf numFmtId="178" fontId="3" fillId="0" borderId="3" xfId="0" applyNumberFormat="1" applyFont="1" applyBorder="1" applyAlignment="1">
      <alignment horizontal="center" vertical="center" textRotation="90" wrapText="1"/>
    </xf>
    <xf numFmtId="178" fontId="3" fillId="0" borderId="6" xfId="0" applyNumberFormat="1" applyFont="1" applyBorder="1" applyAlignment="1">
      <alignment horizontal="center" vertical="center" textRotation="90" wrapText="1"/>
    </xf>
    <xf numFmtId="178" fontId="3" fillId="0" borderId="9" xfId="0" applyNumberFormat="1" applyFont="1" applyBorder="1" applyAlignment="1">
      <alignment horizontal="center" vertical="center" textRotation="90" wrapText="1"/>
    </xf>
    <xf numFmtId="178" fontId="0" fillId="0" borderId="21" xfId="0" applyNumberFormat="1" applyBorder="1"/>
    <xf numFmtId="178" fontId="0" fillId="0" borderId="0" xfId="0" applyNumberFormat="1" applyBorder="1"/>
    <xf numFmtId="180" fontId="0" fillId="0" borderId="42" xfId="0" applyNumberFormat="1" applyBorder="1"/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80" fontId="1" fillId="0" borderId="44" xfId="0" applyNumberFormat="1" applyFont="1" applyBorder="1" applyAlignment="1">
      <alignment horizontal="center" vertical="center" textRotation="90"/>
    </xf>
    <xf numFmtId="180" fontId="1" fillId="0" borderId="45" xfId="0" applyNumberFormat="1" applyFont="1" applyBorder="1" applyAlignment="1">
      <alignment horizontal="center" vertical="center" textRotation="90"/>
    </xf>
    <xf numFmtId="180" fontId="1" fillId="0" borderId="46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textRotation="90" wrapText="1"/>
    </xf>
    <xf numFmtId="0" fontId="4" fillId="0" borderId="14" xfId="0" applyFont="1" applyBorder="1" applyAlignment="1">
      <alignment horizontal="left" vertical="center" textRotation="90" wrapText="1"/>
    </xf>
    <xf numFmtId="0" fontId="4" fillId="0" borderId="17" xfId="0" applyFont="1" applyBorder="1" applyAlignment="1">
      <alignment horizontal="left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21" xfId="0" applyBorder="1"/>
    <xf numFmtId="0" fontId="0" fillId="0" borderId="37" xfId="0" applyBorder="1"/>
    <xf numFmtId="0" fontId="0" fillId="0" borderId="39" xfId="0" applyBorder="1"/>
    <xf numFmtId="0" fontId="0" fillId="0" borderId="41" xfId="0" applyBorder="1"/>
    <xf numFmtId="0" fontId="0" fillId="0" borderId="42" xfId="0" applyBorder="1"/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2" fontId="0" fillId="0" borderId="12" xfId="0" applyNumberFormat="1" applyBorder="1"/>
    <xf numFmtId="0" fontId="0" fillId="0" borderId="34" xfId="0" applyBorder="1"/>
    <xf numFmtId="0" fontId="5" fillId="0" borderId="6" xfId="0" applyFont="1" applyBorder="1" applyAlignment="1">
      <alignment vertical="top" wrapText="1"/>
    </xf>
    <xf numFmtId="0" fontId="0" fillId="0" borderId="49" xfId="0" applyBorder="1"/>
    <xf numFmtId="180" fontId="0" fillId="0" borderId="50" xfId="0" applyNumberFormat="1" applyBorder="1"/>
    <xf numFmtId="180" fontId="0" fillId="0" borderId="51" xfId="0" applyNumberFormat="1" applyBorder="1"/>
    <xf numFmtId="178" fontId="0" fillId="0" borderId="51" xfId="0" applyNumberFormat="1" applyBorder="1"/>
    <xf numFmtId="180" fontId="0" fillId="0" borderId="52" xfId="0" applyNumberFormat="1" applyBorder="1"/>
    <xf numFmtId="180" fontId="1" fillId="0" borderId="38" xfId="0" applyNumberFormat="1" applyFont="1" applyBorder="1" applyAlignment="1">
      <alignment horizontal="center" vertical="center" textRotation="90"/>
    </xf>
    <xf numFmtId="180" fontId="1" fillId="0" borderId="40" xfId="0" applyNumberFormat="1" applyFont="1" applyBorder="1" applyAlignment="1">
      <alignment horizontal="center" vertical="center" textRotation="90"/>
    </xf>
    <xf numFmtId="180" fontId="1" fillId="0" borderId="25" xfId="0" applyNumberFormat="1" applyFont="1" applyBorder="1" applyAlignment="1">
      <alignment horizontal="center" vertical="center" textRotation="90"/>
    </xf>
    <xf numFmtId="0" fontId="0" fillId="0" borderId="19" xfId="0" applyBorder="1"/>
    <xf numFmtId="0" fontId="3" fillId="0" borderId="40" xfId="0" applyFont="1" applyBorder="1" applyAlignment="1">
      <alignment horizontal="center" vertical="center" textRotation="90" wrapText="1"/>
    </xf>
    <xf numFmtId="0" fontId="0" fillId="0" borderId="21" xfId="0" applyBorder="1"/>
    <xf numFmtId="0" fontId="0" fillId="0" borderId="42" xfId="0" applyBorder="1"/>
    <xf numFmtId="180" fontId="1" fillId="0" borderId="36" xfId="0" applyNumberFormat="1" applyFont="1" applyBorder="1" applyAlignment="1">
      <alignment vertical="center" textRotation="90"/>
    </xf>
    <xf numFmtId="0" fontId="9" fillId="0" borderId="38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textRotation="90"/>
    </xf>
    <xf numFmtId="180" fontId="1" fillId="0" borderId="14" xfId="0" applyNumberFormat="1" applyFont="1" applyBorder="1" applyAlignment="1">
      <alignment horizontal="center" vertical="center" textRotation="90"/>
    </xf>
    <xf numFmtId="180" fontId="1" fillId="0" borderId="17" xfId="0" applyNumberFormat="1" applyFont="1" applyBorder="1" applyAlignment="1">
      <alignment horizontal="center" vertical="center" textRotation="90"/>
    </xf>
    <xf numFmtId="180" fontId="1" fillId="0" borderId="40" xfId="0" applyNumberFormat="1" applyFont="1" applyBorder="1" applyAlignment="1">
      <alignment horizontal="center" vertical="center" textRotation="90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25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40" xfId="0" applyBorder="1"/>
    <xf numFmtId="180" fontId="0" fillId="0" borderId="54" xfId="0" applyNumberFormat="1" applyBorder="1"/>
    <xf numFmtId="180" fontId="0" fillId="0" borderId="55" xfId="0" applyNumberFormat="1" applyBorder="1"/>
    <xf numFmtId="178" fontId="0" fillId="0" borderId="55" xfId="0" applyNumberFormat="1" applyBorder="1"/>
    <xf numFmtId="0" fontId="0" fillId="0" borderId="40" xfId="0" applyBorder="1"/>
    <xf numFmtId="180" fontId="0" fillId="0" borderId="14" xfId="0" applyNumberFormat="1" applyBorder="1"/>
    <xf numFmtId="0" fontId="3" fillId="0" borderId="56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180" fontId="1" fillId="0" borderId="46" xfId="0" applyNumberFormat="1" applyFont="1" applyBorder="1" applyAlignment="1">
      <alignment horizontal="center" vertical="center" textRotation="9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E41"/>
  <sheetViews>
    <sheetView workbookViewId="0">
      <pane ySplit="7" topLeftCell="A29" activePane="bottomLeft" state="frozen"/>
      <selection/>
      <selection pane="bottomLeft" activeCell="C43" sqref="C43"/>
    </sheetView>
  </sheetViews>
  <sheetFormatPr defaultColWidth="11.537037037037" defaultRowHeight="13.2"/>
  <cols>
    <col min="1" max="1" width="6.33333333333333" customWidth="1"/>
    <col min="2" max="2" width="27.5555555555556" customWidth="1"/>
    <col min="3" max="3" width="7.11111111111111" customWidth="1"/>
    <col min="4" max="4" width="7.33333333333333" customWidth="1"/>
    <col min="5" max="5" width="6.22222222222222" customWidth="1"/>
    <col min="6" max="6" width="6.11111111111111" customWidth="1"/>
    <col min="7" max="7" width="5.66666666666667" customWidth="1"/>
    <col min="8" max="8" width="7.33333333333333" customWidth="1"/>
    <col min="9" max="9" width="7.33333333333333" style="78" customWidth="1"/>
    <col min="10" max="11" width="6.11111111111111" customWidth="1"/>
    <col min="12" max="13" width="7.11111111111111" customWidth="1"/>
    <col min="14" max="14" width="6.22222222222222" customWidth="1"/>
    <col min="15" max="15" width="7.11111111111111" customWidth="1"/>
    <col min="16" max="16" width="6.11111111111111" customWidth="1"/>
    <col min="17" max="20" width="7" customWidth="1"/>
    <col min="21" max="21" width="6.44444444444444" customWidth="1"/>
    <col min="22" max="22" width="7.11111111111111" customWidth="1"/>
    <col min="23" max="23" width="7" customWidth="1"/>
    <col min="24" max="24" width="5.66666666666667" customWidth="1"/>
    <col min="25" max="29" width="6.22222222222222" customWidth="1"/>
    <col min="30" max="30" width="6.66666666666667" customWidth="1"/>
    <col min="31" max="31" width="8.66666666666667" customWidth="1"/>
  </cols>
  <sheetData>
    <row r="1" s="1" customFormat="1" ht="43" customHeight="1" spans="1:1">
      <c r="A1" s="1" t="s">
        <v>0</v>
      </c>
    </row>
    <row r="2" customHeight="1" spans="1:31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89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95">
        <v>139</v>
      </c>
    </row>
    <row r="3" spans="1:31">
      <c r="A3" s="5"/>
      <c r="B3" s="6"/>
      <c r="C3" s="7"/>
      <c r="D3" s="7"/>
      <c r="E3" s="7"/>
      <c r="F3" s="7"/>
      <c r="G3" s="7"/>
      <c r="H3" s="7"/>
      <c r="I3" s="9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96"/>
    </row>
    <row r="4" spans="1:31">
      <c r="A4" s="5"/>
      <c r="B4" s="6"/>
      <c r="C4" s="7"/>
      <c r="D4" s="7"/>
      <c r="E4" s="7"/>
      <c r="F4" s="7"/>
      <c r="G4" s="7"/>
      <c r="H4" s="7"/>
      <c r="I4" s="9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6"/>
    </row>
    <row r="5" ht="12" customHeight="1" spans="1:31">
      <c r="A5" s="5"/>
      <c r="B5" s="6"/>
      <c r="C5" s="7"/>
      <c r="D5" s="7"/>
      <c r="E5" s="7"/>
      <c r="F5" s="7"/>
      <c r="G5" s="7"/>
      <c r="H5" s="7"/>
      <c r="I5" s="9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6"/>
    </row>
    <row r="6" spans="1:31">
      <c r="A6" s="5"/>
      <c r="B6" s="6"/>
      <c r="C6" s="7"/>
      <c r="D6" s="7"/>
      <c r="E6" s="7"/>
      <c r="F6" s="7"/>
      <c r="G6" s="7"/>
      <c r="H6" s="7"/>
      <c r="I6" s="9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6"/>
    </row>
    <row r="7" ht="28" customHeight="1" spans="1:31">
      <c r="A7" s="79"/>
      <c r="B7" s="9"/>
      <c r="C7" s="10"/>
      <c r="D7" s="10"/>
      <c r="E7" s="10"/>
      <c r="F7" s="10"/>
      <c r="G7" s="10"/>
      <c r="H7" s="10"/>
      <c r="I7" s="9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97"/>
    </row>
    <row r="8" ht="15" customHeight="1" spans="1:31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82">
        <v>24</v>
      </c>
      <c r="AA8" s="82">
        <v>25</v>
      </c>
      <c r="AB8" s="82">
        <v>26</v>
      </c>
      <c r="AC8" s="82">
        <v>27</v>
      </c>
      <c r="AD8" s="82">
        <v>28</v>
      </c>
      <c r="AE8" s="98" t="s">
        <v>30</v>
      </c>
    </row>
    <row r="9" spans="1:31">
      <c r="A9" s="14" t="s">
        <v>31</v>
      </c>
      <c r="B9" s="15" t="s">
        <v>32</v>
      </c>
      <c r="C9" s="16">
        <v>0.1504</v>
      </c>
      <c r="D9" s="17"/>
      <c r="E9" s="17">
        <v>0.0053</v>
      </c>
      <c r="F9" s="17"/>
      <c r="G9" s="17"/>
      <c r="H9" s="17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67">
        <v>0.0145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8" t="s">
        <v>33</v>
      </c>
    </row>
    <row r="10" spans="1:31">
      <c r="A10" s="19"/>
      <c r="B10" s="20" t="s">
        <v>34</v>
      </c>
      <c r="C10" s="21"/>
      <c r="D10" s="22"/>
      <c r="E10" s="22">
        <v>0.00733</v>
      </c>
      <c r="F10" s="22"/>
      <c r="G10" s="22"/>
      <c r="H10" s="22"/>
      <c r="I10" s="23">
        <v>0.0006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70"/>
    </row>
    <row r="11" spans="1:31">
      <c r="A11" s="19"/>
      <c r="B11" s="24" t="s">
        <v>35</v>
      </c>
      <c r="C11" s="21"/>
      <c r="D11" s="22">
        <v>0.0098</v>
      </c>
      <c r="E11" s="22"/>
      <c r="F11" s="22"/>
      <c r="G11" s="22"/>
      <c r="H11" s="22"/>
      <c r="I11" s="23"/>
      <c r="J11" s="22">
        <v>0.0314</v>
      </c>
      <c r="K11" s="22"/>
      <c r="L11" s="22"/>
      <c r="M11" s="22"/>
      <c r="N11" s="22"/>
      <c r="O11" s="22"/>
      <c r="P11" s="22"/>
      <c r="Q11" s="22"/>
      <c r="R11" s="22"/>
      <c r="S11" s="22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70"/>
    </row>
    <row r="12" spans="1:31">
      <c r="A12" s="19"/>
      <c r="B12" s="20"/>
      <c r="C12" s="21"/>
      <c r="D12" s="22"/>
      <c r="E12" s="22"/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70"/>
    </row>
    <row r="13" ht="13.95" spans="1:31">
      <c r="A13" s="25"/>
      <c r="B13" s="26"/>
      <c r="C13" s="27"/>
      <c r="D13" s="28"/>
      <c r="E13" s="28"/>
      <c r="F13" s="28"/>
      <c r="G13" s="28"/>
      <c r="H13" s="28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0"/>
    </row>
    <row r="14" spans="1:31">
      <c r="A14" s="14" t="s">
        <v>36</v>
      </c>
      <c r="B14" s="15" t="s">
        <v>11</v>
      </c>
      <c r="C14" s="16"/>
      <c r="D14" s="17"/>
      <c r="E14" s="17"/>
      <c r="F14" s="17"/>
      <c r="G14" s="17"/>
      <c r="H14" s="17"/>
      <c r="I14" s="18"/>
      <c r="J14" s="17"/>
      <c r="K14" s="17"/>
      <c r="L14" s="17">
        <v>0.1045</v>
      </c>
      <c r="M14" s="17"/>
      <c r="N14" s="17"/>
      <c r="O14" s="17"/>
      <c r="P14" s="17"/>
      <c r="Q14" s="17"/>
      <c r="R14" s="17"/>
      <c r="S14" s="17"/>
      <c r="T14" s="67"/>
      <c r="U14" s="67"/>
      <c r="V14" s="67"/>
      <c r="W14" s="67"/>
      <c r="X14" s="67"/>
      <c r="Y14" s="67"/>
      <c r="Z14" s="67"/>
      <c r="AA14" s="67">
        <v>38</v>
      </c>
      <c r="AB14" s="67"/>
      <c r="AC14" s="67"/>
      <c r="AD14" s="67"/>
      <c r="AE14" s="70"/>
    </row>
    <row r="15" spans="1:31">
      <c r="A15" s="19"/>
      <c r="B15" s="20" t="s">
        <v>26</v>
      </c>
      <c r="C15" s="21"/>
      <c r="D15" s="22"/>
      <c r="E15" s="22"/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70"/>
    </row>
    <row r="16" spans="1:31">
      <c r="A16" s="19"/>
      <c r="B16" s="20"/>
      <c r="C16" s="21"/>
      <c r="D16" s="22"/>
      <c r="E16" s="22"/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70"/>
    </row>
    <row r="17" ht="13.95" spans="1:31">
      <c r="A17" s="30"/>
      <c r="B17" s="26"/>
      <c r="C17" s="32"/>
      <c r="D17" s="33"/>
      <c r="E17" s="33"/>
      <c r="F17" s="33"/>
      <c r="G17" s="33"/>
      <c r="H17" s="33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0"/>
    </row>
    <row r="18" spans="1:31">
      <c r="A18" s="35" t="s">
        <v>37</v>
      </c>
      <c r="B18" s="36" t="s">
        <v>38</v>
      </c>
      <c r="C18" s="16"/>
      <c r="D18" s="17"/>
      <c r="E18" s="17"/>
      <c r="F18" s="17"/>
      <c r="G18" s="17">
        <v>0.005</v>
      </c>
      <c r="H18" s="17">
        <v>0.0304</v>
      </c>
      <c r="I18" s="18"/>
      <c r="J18" s="17"/>
      <c r="K18" s="17"/>
      <c r="L18" s="17"/>
      <c r="M18" s="17">
        <v>0.0758</v>
      </c>
      <c r="N18" s="17">
        <v>0.0103</v>
      </c>
      <c r="O18" s="17">
        <v>0.0095</v>
      </c>
      <c r="P18" s="17">
        <v>0.002</v>
      </c>
      <c r="Q18" s="17"/>
      <c r="R18" s="17"/>
      <c r="S18" s="17">
        <v>0.0424</v>
      </c>
      <c r="T18" s="67"/>
      <c r="U18" s="67"/>
      <c r="V18" s="67">
        <v>0.0055</v>
      </c>
      <c r="W18" s="67"/>
      <c r="X18" s="67"/>
      <c r="Y18" s="67"/>
      <c r="Z18" s="67"/>
      <c r="AA18" s="67"/>
      <c r="AB18" s="67"/>
      <c r="AC18" s="67"/>
      <c r="AD18" s="67"/>
      <c r="AE18" s="70"/>
    </row>
    <row r="19" spans="1:31">
      <c r="A19" s="37"/>
      <c r="B19" s="38" t="s">
        <v>39</v>
      </c>
      <c r="C19" s="21"/>
      <c r="D19" s="22"/>
      <c r="E19" s="22"/>
      <c r="F19" s="22"/>
      <c r="G19" s="22"/>
      <c r="H19" s="22"/>
      <c r="I19" s="23"/>
      <c r="J19" s="22"/>
      <c r="K19" s="22"/>
      <c r="L19" s="22"/>
      <c r="M19" s="22"/>
      <c r="N19" s="22"/>
      <c r="O19" s="22"/>
      <c r="P19" s="22"/>
      <c r="Q19" s="22">
        <v>0.04777</v>
      </c>
      <c r="R19" s="22"/>
      <c r="S19" s="22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70"/>
    </row>
    <row r="20" spans="1:31">
      <c r="A20" s="37"/>
      <c r="B20" s="38" t="s">
        <v>40</v>
      </c>
      <c r="C20" s="21">
        <v>0.0403</v>
      </c>
      <c r="D20" s="22">
        <v>0.0053</v>
      </c>
      <c r="E20" s="22"/>
      <c r="F20" s="22"/>
      <c r="G20" s="22"/>
      <c r="H20" s="22"/>
      <c r="I20" s="23"/>
      <c r="J20" s="22"/>
      <c r="K20" s="22"/>
      <c r="L20" s="22"/>
      <c r="M20" s="22">
        <v>0.1814</v>
      </c>
      <c r="N20" s="22"/>
      <c r="O20" s="22"/>
      <c r="P20" s="22"/>
      <c r="Q20" s="22"/>
      <c r="R20" s="22"/>
      <c r="S20" s="22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70"/>
    </row>
    <row r="21" spans="1:31">
      <c r="A21" s="37"/>
      <c r="B21" s="38" t="s">
        <v>41</v>
      </c>
      <c r="C21" s="21"/>
      <c r="D21" s="22"/>
      <c r="E21" s="22">
        <v>0.0011</v>
      </c>
      <c r="F21" s="22"/>
      <c r="G21" s="22"/>
      <c r="H21" s="22"/>
      <c r="I21" s="23"/>
      <c r="J21" s="22"/>
      <c r="K21" s="22"/>
      <c r="L21" s="22"/>
      <c r="M21" s="22"/>
      <c r="N21" s="22"/>
      <c r="O21" s="22"/>
      <c r="P21" s="22">
        <v>0.0025</v>
      </c>
      <c r="Q21" s="22"/>
      <c r="R21" s="22">
        <v>0.0254</v>
      </c>
      <c r="S21" s="22"/>
      <c r="T21" s="69"/>
      <c r="U21" s="69"/>
      <c r="V21" s="69"/>
      <c r="W21" s="69">
        <v>0.03094</v>
      </c>
      <c r="X21" s="69"/>
      <c r="Y21" s="69"/>
      <c r="Z21" s="69"/>
      <c r="AA21" s="69"/>
      <c r="AB21" s="69"/>
      <c r="AC21" s="69"/>
      <c r="AD21" s="69">
        <v>0.5</v>
      </c>
      <c r="AE21" s="70"/>
    </row>
    <row r="22" spans="1:31">
      <c r="A22" s="37"/>
      <c r="B22" s="38" t="s">
        <v>42</v>
      </c>
      <c r="C22" s="21"/>
      <c r="D22" s="22"/>
      <c r="E22" s="22">
        <v>0.00844</v>
      </c>
      <c r="F22" s="22"/>
      <c r="G22" s="22"/>
      <c r="H22" s="22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69"/>
      <c r="U22" s="69">
        <v>0.0203</v>
      </c>
      <c r="V22" s="69"/>
      <c r="W22" s="69"/>
      <c r="X22" s="69"/>
      <c r="Y22" s="69"/>
      <c r="Z22" s="69"/>
      <c r="AA22" s="69"/>
      <c r="AB22" s="69"/>
      <c r="AC22" s="69"/>
      <c r="AD22" s="69"/>
      <c r="AE22" s="70"/>
    </row>
    <row r="23" spans="1:31">
      <c r="A23" s="37"/>
      <c r="B23" s="24" t="s">
        <v>43</v>
      </c>
      <c r="C23" s="21"/>
      <c r="D23" s="22"/>
      <c r="E23" s="22"/>
      <c r="F23" s="22"/>
      <c r="G23" s="22"/>
      <c r="H23" s="22"/>
      <c r="I23" s="23"/>
      <c r="J23" s="22"/>
      <c r="K23" s="22">
        <v>0.0504</v>
      </c>
      <c r="L23" s="22"/>
      <c r="M23" s="22"/>
      <c r="N23" s="22"/>
      <c r="O23" s="22"/>
      <c r="P23" s="22"/>
      <c r="Q23" s="22"/>
      <c r="R23" s="22"/>
      <c r="S23" s="22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70"/>
    </row>
    <row r="24" spans="1:31">
      <c r="A24" s="83"/>
      <c r="B24" s="84"/>
      <c r="C24" s="85"/>
      <c r="D24" s="86"/>
      <c r="E24" s="86"/>
      <c r="F24" s="86"/>
      <c r="G24" s="86"/>
      <c r="H24" s="86"/>
      <c r="I24" s="92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70"/>
    </row>
    <row r="25" spans="1:31">
      <c r="A25" s="40"/>
      <c r="B25" s="41"/>
      <c r="C25" s="27"/>
      <c r="D25" s="28"/>
      <c r="E25" s="28"/>
      <c r="F25" s="28"/>
      <c r="G25" s="28"/>
      <c r="H25" s="28"/>
      <c r="I25" s="29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0"/>
    </row>
    <row r="26" spans="1:31">
      <c r="A26" s="35" t="s">
        <v>44</v>
      </c>
      <c r="B26" s="15" t="s">
        <v>45</v>
      </c>
      <c r="C26" s="16">
        <v>0.0251</v>
      </c>
      <c r="D26" s="17"/>
      <c r="E26" s="17">
        <v>0.0053</v>
      </c>
      <c r="F26" s="17">
        <v>0.0444</v>
      </c>
      <c r="G26" s="17"/>
      <c r="H26" s="17"/>
      <c r="I26" s="18"/>
      <c r="J26" s="17"/>
      <c r="K26" s="17"/>
      <c r="L26" s="17"/>
      <c r="M26" s="17"/>
      <c r="N26" s="17"/>
      <c r="O26" s="17"/>
      <c r="P26" s="17">
        <v>0.0114</v>
      </c>
      <c r="Q26" s="17"/>
      <c r="R26" s="17"/>
      <c r="S26" s="17"/>
      <c r="T26" s="67"/>
      <c r="U26" s="67"/>
      <c r="V26" s="67"/>
      <c r="W26" s="67"/>
      <c r="X26" s="67"/>
      <c r="Y26" s="67">
        <v>14</v>
      </c>
      <c r="Z26" s="138">
        <v>0.0288</v>
      </c>
      <c r="AA26" s="138"/>
      <c r="AB26" s="138"/>
      <c r="AC26" s="138"/>
      <c r="AD26" s="69"/>
      <c r="AE26" s="70"/>
    </row>
    <row r="27" spans="1:31">
      <c r="A27" s="37"/>
      <c r="B27" s="20" t="s">
        <v>34</v>
      </c>
      <c r="C27" s="21"/>
      <c r="D27" s="22"/>
      <c r="E27" s="22">
        <v>0.00796</v>
      </c>
      <c r="F27" s="22"/>
      <c r="G27" s="22"/>
      <c r="H27" s="22"/>
      <c r="I27" s="23">
        <v>0.0006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</row>
    <row r="28" spans="1:31">
      <c r="A28" s="37"/>
      <c r="B28" s="20"/>
      <c r="C28" s="21"/>
      <c r="D28" s="22"/>
      <c r="E28" s="22"/>
      <c r="F28" s="22"/>
      <c r="G28" s="22"/>
      <c r="H28" s="22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151"/>
    </row>
    <row r="29" spans="1:31">
      <c r="A29" s="37"/>
      <c r="B29" s="20"/>
      <c r="C29" s="21"/>
      <c r="D29" s="22"/>
      <c r="E29" s="22"/>
      <c r="F29" s="22"/>
      <c r="G29" s="22"/>
      <c r="H29" s="22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151"/>
    </row>
    <row r="30" spans="1:31">
      <c r="A30" s="37"/>
      <c r="B30" s="20"/>
      <c r="C30" s="21"/>
      <c r="D30" s="22"/>
      <c r="E30" s="22"/>
      <c r="F30" s="22"/>
      <c r="G30" s="22"/>
      <c r="H30" s="22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73"/>
    </row>
    <row r="31" ht="13.95" spans="1:31">
      <c r="A31" s="40"/>
      <c r="B31" s="26"/>
      <c r="C31" s="27"/>
      <c r="D31" s="28"/>
      <c r="E31" s="28"/>
      <c r="F31" s="28"/>
      <c r="G31" s="28"/>
      <c r="H31" s="28"/>
      <c r="I31" s="2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71"/>
      <c r="U31" s="71"/>
      <c r="V31" s="71"/>
      <c r="W31" s="71"/>
      <c r="X31" s="71">
        <v>1</v>
      </c>
      <c r="Y31" s="71"/>
      <c r="Z31" s="71"/>
      <c r="AA31" s="71"/>
      <c r="AB31" s="71"/>
      <c r="AC31" s="71">
        <v>1.5</v>
      </c>
      <c r="AD31" s="71"/>
      <c r="AE31" s="132"/>
    </row>
    <row r="32" ht="15.6" spans="1:31">
      <c r="A32" s="42" t="s">
        <v>46</v>
      </c>
      <c r="B32" s="43"/>
      <c r="C32" s="16">
        <f t="shared" ref="C32:Z32" si="0">SUM(C9:C31)</f>
        <v>0.2158</v>
      </c>
      <c r="D32" s="17">
        <f t="shared" si="0"/>
        <v>0.0151</v>
      </c>
      <c r="E32" s="17">
        <f t="shared" si="0"/>
        <v>0.03543</v>
      </c>
      <c r="F32" s="17">
        <f t="shared" si="0"/>
        <v>0.0444</v>
      </c>
      <c r="G32" s="17">
        <f t="shared" si="0"/>
        <v>0.005</v>
      </c>
      <c r="H32" s="17">
        <f t="shared" si="0"/>
        <v>0.0304</v>
      </c>
      <c r="I32" s="17">
        <f t="shared" si="0"/>
        <v>0.0012</v>
      </c>
      <c r="J32" s="17">
        <f t="shared" si="0"/>
        <v>0.0314</v>
      </c>
      <c r="K32" s="17">
        <f t="shared" si="0"/>
        <v>0.0504</v>
      </c>
      <c r="L32" s="17">
        <f t="shared" si="0"/>
        <v>0.1045</v>
      </c>
      <c r="M32" s="17">
        <f t="shared" si="0"/>
        <v>0.2572</v>
      </c>
      <c r="N32" s="17">
        <f t="shared" si="0"/>
        <v>0.0103</v>
      </c>
      <c r="O32" s="17">
        <f t="shared" si="0"/>
        <v>0.0095</v>
      </c>
      <c r="P32" s="17">
        <f t="shared" si="0"/>
        <v>0.0159</v>
      </c>
      <c r="Q32" s="17">
        <f t="shared" si="0"/>
        <v>0.04777</v>
      </c>
      <c r="R32" s="17">
        <f t="shared" si="0"/>
        <v>0.0254</v>
      </c>
      <c r="S32" s="17">
        <f t="shared" si="0"/>
        <v>0.0424</v>
      </c>
      <c r="T32" s="17">
        <f t="shared" si="0"/>
        <v>0.0145</v>
      </c>
      <c r="U32" s="17">
        <f t="shared" si="0"/>
        <v>0.0203</v>
      </c>
      <c r="V32" s="17">
        <f t="shared" si="0"/>
        <v>0.0055</v>
      </c>
      <c r="W32" s="119">
        <f t="shared" si="0"/>
        <v>0.03094</v>
      </c>
      <c r="X32" s="119">
        <f t="shared" si="0"/>
        <v>1</v>
      </c>
      <c r="Y32" s="119">
        <f t="shared" si="0"/>
        <v>14</v>
      </c>
      <c r="Z32" s="119">
        <f t="shared" si="0"/>
        <v>0.0288</v>
      </c>
      <c r="AA32" s="123">
        <v>50</v>
      </c>
      <c r="AB32" s="123">
        <v>1</v>
      </c>
      <c r="AC32" s="123">
        <v>1.5</v>
      </c>
      <c r="AD32" s="123">
        <v>0.5</v>
      </c>
      <c r="AE32" s="15"/>
    </row>
    <row r="33" ht="15.6" hidden="1" spans="1:31">
      <c r="A33" s="44" t="s">
        <v>47</v>
      </c>
      <c r="B33" s="45"/>
      <c r="C33" s="87">
        <f>139*C32</f>
        <v>29.9962</v>
      </c>
      <c r="D33" s="87">
        <f t="shared" ref="D33:Z33" si="1">139*D32</f>
        <v>2.0989</v>
      </c>
      <c r="E33" s="87">
        <f t="shared" si="1"/>
        <v>4.92477</v>
      </c>
      <c r="F33" s="87">
        <f t="shared" si="1"/>
        <v>6.1716</v>
      </c>
      <c r="G33" s="87">
        <f t="shared" si="1"/>
        <v>0.695</v>
      </c>
      <c r="H33" s="87">
        <f t="shared" si="1"/>
        <v>4.2256</v>
      </c>
      <c r="I33" s="87">
        <f t="shared" si="1"/>
        <v>0.1668</v>
      </c>
      <c r="J33" s="87">
        <f t="shared" si="1"/>
        <v>4.3646</v>
      </c>
      <c r="K33" s="87">
        <f t="shared" si="1"/>
        <v>7.0056</v>
      </c>
      <c r="L33" s="87">
        <f t="shared" si="1"/>
        <v>14.5255</v>
      </c>
      <c r="M33" s="87">
        <f t="shared" si="1"/>
        <v>35.7508</v>
      </c>
      <c r="N33" s="87">
        <f t="shared" si="1"/>
        <v>1.4317</v>
      </c>
      <c r="O33" s="87">
        <f t="shared" si="1"/>
        <v>1.3205</v>
      </c>
      <c r="P33" s="87">
        <f t="shared" si="1"/>
        <v>2.2101</v>
      </c>
      <c r="Q33" s="87">
        <f t="shared" si="1"/>
        <v>6.64003</v>
      </c>
      <c r="R33" s="87">
        <f t="shared" si="1"/>
        <v>3.5306</v>
      </c>
      <c r="S33" s="87">
        <f t="shared" si="1"/>
        <v>5.8936</v>
      </c>
      <c r="T33" s="87">
        <f t="shared" si="1"/>
        <v>2.0155</v>
      </c>
      <c r="U33" s="87">
        <f t="shared" si="1"/>
        <v>2.8217</v>
      </c>
      <c r="V33" s="87">
        <f t="shared" si="1"/>
        <v>0.7645</v>
      </c>
      <c r="W33" s="87">
        <f t="shared" si="1"/>
        <v>4.30066</v>
      </c>
      <c r="X33" s="87">
        <v>1</v>
      </c>
      <c r="Y33" s="87">
        <v>14</v>
      </c>
      <c r="Z33" s="87">
        <f>139*Z32</f>
        <v>4.0032</v>
      </c>
      <c r="AA33" s="87">
        <v>50</v>
      </c>
      <c r="AB33" s="87">
        <v>1</v>
      </c>
      <c r="AC33" s="87">
        <v>1.5</v>
      </c>
      <c r="AD33" s="87">
        <v>0.5</v>
      </c>
      <c r="AE33" s="20"/>
    </row>
    <row r="34" ht="15.6" spans="1:31">
      <c r="A34" s="44" t="s">
        <v>47</v>
      </c>
      <c r="B34" s="45"/>
      <c r="C34" s="47">
        <f t="shared" ref="C34:W34" si="2">ROUND(C33,2)</f>
        <v>30</v>
      </c>
      <c r="D34" s="49">
        <f t="shared" si="2"/>
        <v>2.1</v>
      </c>
      <c r="E34" s="49">
        <f t="shared" si="2"/>
        <v>4.92</v>
      </c>
      <c r="F34" s="49">
        <f t="shared" si="2"/>
        <v>6.17</v>
      </c>
      <c r="G34" s="49">
        <f t="shared" si="2"/>
        <v>0.7</v>
      </c>
      <c r="H34" s="49">
        <f t="shared" si="2"/>
        <v>4.23</v>
      </c>
      <c r="I34" s="49">
        <f t="shared" si="2"/>
        <v>0.17</v>
      </c>
      <c r="J34" s="49">
        <f t="shared" si="2"/>
        <v>4.36</v>
      </c>
      <c r="K34" s="49">
        <f t="shared" si="2"/>
        <v>7.01</v>
      </c>
      <c r="L34" s="49">
        <v>71</v>
      </c>
      <c r="M34" s="49">
        <f t="shared" si="2"/>
        <v>35.75</v>
      </c>
      <c r="N34" s="57">
        <f t="shared" si="2"/>
        <v>1.43</v>
      </c>
      <c r="O34" s="57">
        <f t="shared" si="2"/>
        <v>1.32</v>
      </c>
      <c r="P34" s="57">
        <f t="shared" si="2"/>
        <v>2.21</v>
      </c>
      <c r="Q34" s="57">
        <f t="shared" si="2"/>
        <v>6.64</v>
      </c>
      <c r="R34" s="57">
        <f t="shared" si="2"/>
        <v>3.53</v>
      </c>
      <c r="S34" s="57">
        <f t="shared" si="2"/>
        <v>5.89</v>
      </c>
      <c r="T34" s="57">
        <f t="shared" si="2"/>
        <v>2.02</v>
      </c>
      <c r="U34" s="57">
        <f t="shared" si="2"/>
        <v>2.82</v>
      </c>
      <c r="V34" s="57">
        <f t="shared" si="2"/>
        <v>0.76</v>
      </c>
      <c r="W34" s="57">
        <f t="shared" si="2"/>
        <v>4.3</v>
      </c>
      <c r="X34" s="57">
        <v>1</v>
      </c>
      <c r="Y34" s="57">
        <f>ROUND(Y33,2)</f>
        <v>14</v>
      </c>
      <c r="Z34" s="57">
        <f>ROUND(Z33,2)</f>
        <v>4</v>
      </c>
      <c r="AA34" s="76">
        <v>50</v>
      </c>
      <c r="AB34" s="76">
        <v>1</v>
      </c>
      <c r="AC34" s="76">
        <v>1.5</v>
      </c>
      <c r="AD34" s="76">
        <v>0.5</v>
      </c>
      <c r="AE34" s="20"/>
    </row>
    <row r="35" ht="15.6" spans="1:31">
      <c r="A35" s="44" t="s">
        <v>48</v>
      </c>
      <c r="B35" s="45"/>
      <c r="C35" s="47">
        <v>70</v>
      </c>
      <c r="D35" s="48">
        <v>770</v>
      </c>
      <c r="E35" s="48">
        <v>76</v>
      </c>
      <c r="F35" s="48">
        <v>84.55</v>
      </c>
      <c r="G35" s="48">
        <v>51</v>
      </c>
      <c r="H35" s="49">
        <v>290</v>
      </c>
      <c r="I35" s="48">
        <v>1650</v>
      </c>
      <c r="J35" s="48">
        <v>62.37</v>
      </c>
      <c r="K35" s="48">
        <v>39.5</v>
      </c>
      <c r="L35" s="49">
        <v>40</v>
      </c>
      <c r="M35" s="49">
        <v>31.15</v>
      </c>
      <c r="N35" s="49">
        <v>47</v>
      </c>
      <c r="O35" s="57">
        <v>55.18</v>
      </c>
      <c r="P35" s="57">
        <v>200</v>
      </c>
      <c r="Q35" s="49">
        <v>360</v>
      </c>
      <c r="R35" s="49">
        <v>80.1</v>
      </c>
      <c r="S35" s="49">
        <v>140</v>
      </c>
      <c r="T35" s="49">
        <v>120</v>
      </c>
      <c r="U35" s="57">
        <v>222.5</v>
      </c>
      <c r="V35" s="57">
        <v>297</v>
      </c>
      <c r="W35" s="57">
        <v>35.6</v>
      </c>
      <c r="X35" s="57">
        <v>11</v>
      </c>
      <c r="Y35" s="57">
        <v>7.12</v>
      </c>
      <c r="Z35" s="57">
        <v>100</v>
      </c>
      <c r="AA35" s="57">
        <v>13.28</v>
      </c>
      <c r="AB35" s="57">
        <v>13.63</v>
      </c>
      <c r="AC35" s="57">
        <v>18</v>
      </c>
      <c r="AD35" s="57">
        <v>20</v>
      </c>
      <c r="AE35" s="75"/>
    </row>
    <row r="36" ht="16.35" spans="1:31">
      <c r="A36" s="50" t="s">
        <v>49</v>
      </c>
      <c r="B36" s="51"/>
      <c r="C36" s="88">
        <f t="shared" ref="C36:AC36" si="3">C34*C35</f>
        <v>2100</v>
      </c>
      <c r="D36" s="88">
        <f t="shared" si="3"/>
        <v>1617</v>
      </c>
      <c r="E36" s="88">
        <f t="shared" si="3"/>
        <v>373.92</v>
      </c>
      <c r="F36" s="88">
        <f t="shared" si="3"/>
        <v>521.6735</v>
      </c>
      <c r="G36" s="88">
        <f t="shared" si="3"/>
        <v>35.7</v>
      </c>
      <c r="H36" s="88">
        <f t="shared" si="3"/>
        <v>1226.7</v>
      </c>
      <c r="I36" s="88">
        <f t="shared" si="3"/>
        <v>280.5</v>
      </c>
      <c r="J36" s="88">
        <f t="shared" si="3"/>
        <v>271.9332</v>
      </c>
      <c r="K36" s="88">
        <f t="shared" si="3"/>
        <v>276.895</v>
      </c>
      <c r="L36" s="88">
        <f t="shared" si="3"/>
        <v>2840</v>
      </c>
      <c r="M36" s="88">
        <f t="shared" si="3"/>
        <v>1113.6125</v>
      </c>
      <c r="N36" s="88">
        <f t="shared" si="3"/>
        <v>67.21</v>
      </c>
      <c r="O36" s="88">
        <f t="shared" si="3"/>
        <v>72.8376</v>
      </c>
      <c r="P36" s="88">
        <f t="shared" si="3"/>
        <v>442</v>
      </c>
      <c r="Q36" s="88">
        <f t="shared" si="3"/>
        <v>2390.4</v>
      </c>
      <c r="R36" s="88">
        <f t="shared" si="3"/>
        <v>282.753</v>
      </c>
      <c r="S36" s="88">
        <f t="shared" si="3"/>
        <v>824.6</v>
      </c>
      <c r="T36" s="88">
        <f t="shared" si="3"/>
        <v>242.4</v>
      </c>
      <c r="U36" s="88">
        <f t="shared" si="3"/>
        <v>627.45</v>
      </c>
      <c r="V36" s="88">
        <f t="shared" si="3"/>
        <v>225.72</v>
      </c>
      <c r="W36" s="88">
        <f t="shared" si="3"/>
        <v>153.08</v>
      </c>
      <c r="X36" s="88">
        <f t="shared" si="3"/>
        <v>11</v>
      </c>
      <c r="Y36" s="88">
        <f t="shared" si="3"/>
        <v>99.68</v>
      </c>
      <c r="Z36" s="88">
        <f t="shared" si="3"/>
        <v>400</v>
      </c>
      <c r="AA36" s="88">
        <v>663.92</v>
      </c>
      <c r="AB36" s="88">
        <f>AB34*AB35</f>
        <v>13.63</v>
      </c>
      <c r="AC36" s="88">
        <f>AC34*AC35</f>
        <v>27</v>
      </c>
      <c r="AD36" s="88">
        <f>AD34*AD35</f>
        <v>10</v>
      </c>
      <c r="AE36" s="77">
        <f>SUM(C36:AD36)</f>
        <v>17211.6148</v>
      </c>
    </row>
    <row r="37" ht="15.6" spans="1:31">
      <c r="A37" s="53"/>
      <c r="B37" s="53"/>
      <c r="C37" s="54"/>
      <c r="D37" s="54"/>
      <c r="E37" s="54"/>
      <c r="F37" s="54"/>
      <c r="G37" s="54"/>
      <c r="H37" s="54"/>
      <c r="I37" s="9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8">
        <f>AE36/AE2</f>
        <v>123.824566906475</v>
      </c>
    </row>
    <row r="38" customFormat="1" ht="15.6" spans="1:31">
      <c r="A38" s="55"/>
      <c r="B38" s="55"/>
      <c r="I38" s="78"/>
      <c r="Q38" s="54"/>
      <c r="AE38" s="59"/>
    </row>
    <row r="39" customFormat="1" ht="27" customHeight="1" spans="2:17">
      <c r="B39" s="56" t="s">
        <v>50</v>
      </c>
      <c r="Q39" s="58"/>
    </row>
    <row r="40" customFormat="1" ht="27" customHeight="1" spans="2:17">
      <c r="B40" s="56" t="s">
        <v>51</v>
      </c>
      <c r="Q40" s="58"/>
    </row>
    <row r="41" customFormat="1" ht="27" customHeight="1" spans="2:2">
      <c r="B41" s="56" t="s">
        <v>52</v>
      </c>
    </row>
  </sheetData>
  <mergeCells count="43">
    <mergeCell ref="A1:AE1"/>
    <mergeCell ref="A32:B32"/>
    <mergeCell ref="A33:B33"/>
    <mergeCell ref="A34:B34"/>
    <mergeCell ref="A35:B35"/>
    <mergeCell ref="A36:B36"/>
    <mergeCell ref="A37:B37"/>
    <mergeCell ref="A2:A7"/>
    <mergeCell ref="A9:A13"/>
    <mergeCell ref="A14:A17"/>
    <mergeCell ref="A18:A25"/>
    <mergeCell ref="A26:A31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E9:AE30"/>
  </mergeCells>
  <pageMargins left="0.0784722222222222" right="0.196527777777778" top="1.05069444444444" bottom="1.05069444444444" header="0.708333333333333" footer="0.786805555555556"/>
  <pageSetup paperSize="9" scale="64" orientation="landscape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V38"/>
  <sheetViews>
    <sheetView workbookViewId="0">
      <pane ySplit="7" topLeftCell="A8" activePane="bottomLeft" state="frozen"/>
      <selection/>
      <selection pane="bottomLeft" activeCell="A35" sqref="$A35:$XFD35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22222222222222" customWidth="1"/>
    <col min="4" max="4" width="7.33333333333333" customWidth="1"/>
    <col min="5" max="7" width="6.55555555555556" customWidth="1"/>
    <col min="8" max="8" width="7.11111111111111" customWidth="1"/>
    <col min="9" max="9" width="7.22222222222222" customWidth="1"/>
    <col min="10" max="10" width="6.44444444444444" customWidth="1"/>
    <col min="11" max="11" width="6" customWidth="1"/>
    <col min="12" max="12" width="6.77777777777778" customWidth="1"/>
    <col min="13" max="13" width="6.11111111111111" customWidth="1"/>
    <col min="14" max="14" width="6" customWidth="1"/>
    <col min="15" max="15" width="6.22222222222222" customWidth="1"/>
    <col min="16" max="16" width="6.55555555555556" customWidth="1"/>
    <col min="17" max="17" width="7" customWidth="1"/>
    <col min="18" max="18" width="6.55555555555556" customWidth="1"/>
    <col min="19" max="19" width="7.22222222222222" customWidth="1"/>
    <col min="20" max="20" width="5.33333333333333" customWidth="1"/>
    <col min="21" max="21" width="7.22222222222222" customWidth="1"/>
    <col min="22" max="22" width="8.22222222222222" customWidth="1"/>
  </cols>
  <sheetData>
    <row r="1" s="1" customFormat="1" ht="22" customHeight="1" spans="1:1">
      <c r="A1" s="1" t="s">
        <v>0</v>
      </c>
    </row>
    <row r="2" customHeight="1" spans="1:22">
      <c r="A2" s="152"/>
      <c r="B2" s="3" t="s">
        <v>131</v>
      </c>
      <c r="C2" s="4" t="s">
        <v>2</v>
      </c>
      <c r="D2" s="4" t="s">
        <v>3</v>
      </c>
      <c r="E2" s="4" t="s">
        <v>6</v>
      </c>
      <c r="F2" s="4" t="s">
        <v>4</v>
      </c>
      <c r="G2" s="4" t="s">
        <v>54</v>
      </c>
      <c r="H2" s="4" t="s">
        <v>8</v>
      </c>
      <c r="I2" s="4" t="s">
        <v>17</v>
      </c>
      <c r="J2" s="4" t="s">
        <v>9</v>
      </c>
      <c r="K2" s="4" t="s">
        <v>10</v>
      </c>
      <c r="L2" s="4" t="s">
        <v>20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104</v>
      </c>
      <c r="R2" s="4" t="s">
        <v>75</v>
      </c>
      <c r="S2" s="4" t="s">
        <v>132</v>
      </c>
      <c r="T2" s="4" t="s">
        <v>23</v>
      </c>
      <c r="U2" s="4" t="s">
        <v>133</v>
      </c>
      <c r="V2" s="61">
        <v>143</v>
      </c>
    </row>
    <row r="3" spans="1:22">
      <c r="A3" s="152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3"/>
    </row>
    <row r="4" spans="1:22">
      <c r="A4" s="152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3"/>
    </row>
    <row r="5" ht="12" customHeight="1" spans="1:22">
      <c r="A5" s="152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63"/>
    </row>
    <row r="6" spans="1:22">
      <c r="A6" s="152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3"/>
    </row>
    <row r="7" ht="28" customHeight="1" spans="1:22">
      <c r="A7" s="153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65"/>
    </row>
    <row r="8" ht="16" customHeight="1" spans="1:22">
      <c r="A8" s="154"/>
      <c r="B8" s="155"/>
      <c r="C8" s="156">
        <v>1</v>
      </c>
      <c r="D8" s="156">
        <v>2</v>
      </c>
      <c r="E8" s="156">
        <v>3</v>
      </c>
      <c r="F8" s="156">
        <v>4</v>
      </c>
      <c r="G8" s="156">
        <v>5</v>
      </c>
      <c r="H8" s="156">
        <v>6</v>
      </c>
      <c r="I8" s="156">
        <v>7</v>
      </c>
      <c r="J8" s="156">
        <v>8</v>
      </c>
      <c r="K8" s="156">
        <v>9</v>
      </c>
      <c r="L8" s="156">
        <v>10</v>
      </c>
      <c r="M8" s="156">
        <v>11</v>
      </c>
      <c r="N8" s="156">
        <v>12</v>
      </c>
      <c r="O8" s="156">
        <v>13</v>
      </c>
      <c r="P8" s="156">
        <v>14</v>
      </c>
      <c r="Q8" s="156">
        <v>15</v>
      </c>
      <c r="R8" s="156">
        <v>16</v>
      </c>
      <c r="S8" s="156">
        <v>17</v>
      </c>
      <c r="T8" s="156">
        <v>18</v>
      </c>
      <c r="U8" s="156">
        <v>19</v>
      </c>
      <c r="V8" s="111" t="s">
        <v>30</v>
      </c>
    </row>
    <row r="9" spans="1:22">
      <c r="A9" s="14" t="s">
        <v>31</v>
      </c>
      <c r="B9" s="15" t="s">
        <v>62</v>
      </c>
      <c r="C9" s="16">
        <v>0.1484</v>
      </c>
      <c r="D9" s="17"/>
      <c r="E9" s="17">
        <v>0.0274</v>
      </c>
      <c r="F9" s="17">
        <v>0.0051</v>
      </c>
      <c r="G9" s="17"/>
      <c r="H9" s="18"/>
      <c r="I9" s="18"/>
      <c r="J9" s="18"/>
      <c r="K9" s="17"/>
      <c r="L9" s="17"/>
      <c r="M9" s="17"/>
      <c r="N9" s="17"/>
      <c r="O9" s="17"/>
      <c r="P9" s="17"/>
      <c r="Q9" s="17"/>
      <c r="R9" s="17"/>
      <c r="S9" s="67"/>
      <c r="T9" s="67"/>
      <c r="U9" s="67"/>
      <c r="V9" s="68" t="s">
        <v>134</v>
      </c>
    </row>
    <row r="10" spans="1:22">
      <c r="A10" s="19"/>
      <c r="B10" s="20" t="s">
        <v>108</v>
      </c>
      <c r="C10" s="21" t="s">
        <v>135</v>
      </c>
      <c r="D10" s="22">
        <v>0.0104</v>
      </c>
      <c r="E10" s="22"/>
      <c r="F10" s="22"/>
      <c r="G10" s="22"/>
      <c r="H10" s="23"/>
      <c r="I10" s="23"/>
      <c r="J10" s="22">
        <v>0.0324</v>
      </c>
      <c r="K10" s="22"/>
      <c r="L10" s="22"/>
      <c r="M10" s="22"/>
      <c r="N10" s="22"/>
      <c r="O10" s="22"/>
      <c r="P10" s="22"/>
      <c r="Q10" s="22"/>
      <c r="R10" s="22"/>
      <c r="S10" s="69"/>
      <c r="T10" s="69"/>
      <c r="U10" s="69"/>
      <c r="V10" s="70"/>
    </row>
    <row r="11" spans="1:22">
      <c r="A11" s="19"/>
      <c r="B11" s="20" t="s">
        <v>136</v>
      </c>
      <c r="C11" s="21"/>
      <c r="D11" s="22"/>
      <c r="E11" s="22"/>
      <c r="F11" s="22">
        <v>0.00674</v>
      </c>
      <c r="G11" s="22"/>
      <c r="H11" s="23">
        <v>0.0006</v>
      </c>
      <c r="I11" s="23"/>
      <c r="J11" s="23"/>
      <c r="K11" s="22"/>
      <c r="L11" s="22"/>
      <c r="M11" s="22"/>
      <c r="N11" s="22"/>
      <c r="O11" s="22"/>
      <c r="P11" s="22"/>
      <c r="Q11" s="22"/>
      <c r="R11" s="22"/>
      <c r="S11" s="69"/>
      <c r="T11" s="69"/>
      <c r="U11" s="69"/>
      <c r="V11" s="70"/>
    </row>
    <row r="12" ht="13.95" spans="1:22">
      <c r="A12" s="25"/>
      <c r="B12" s="26"/>
      <c r="C12" s="27"/>
      <c r="D12" s="28"/>
      <c r="E12" s="28"/>
      <c r="F12" s="28"/>
      <c r="G12" s="28"/>
      <c r="H12" s="29"/>
      <c r="I12" s="29"/>
      <c r="J12" s="29"/>
      <c r="K12" s="28"/>
      <c r="L12" s="28"/>
      <c r="M12" s="28"/>
      <c r="N12" s="28"/>
      <c r="O12" s="28"/>
      <c r="P12" s="28"/>
      <c r="Q12" s="28"/>
      <c r="R12" s="28"/>
      <c r="S12" s="71"/>
      <c r="T12" s="71"/>
      <c r="U12" s="71"/>
      <c r="V12" s="70"/>
    </row>
    <row r="13" spans="1:22">
      <c r="A13" s="14" t="s">
        <v>36</v>
      </c>
      <c r="B13" s="15" t="s">
        <v>17</v>
      </c>
      <c r="C13" s="16"/>
      <c r="D13" s="17"/>
      <c r="E13" s="17"/>
      <c r="F13" s="17"/>
      <c r="G13" s="17"/>
      <c r="H13" s="18"/>
      <c r="I13" s="17">
        <v>0.1012</v>
      </c>
      <c r="J13" s="17"/>
      <c r="K13" s="17"/>
      <c r="L13" s="17"/>
      <c r="M13" s="17"/>
      <c r="N13" s="17"/>
      <c r="O13" s="17"/>
      <c r="P13" s="17"/>
      <c r="Q13" s="17"/>
      <c r="R13" s="17"/>
      <c r="S13" s="67"/>
      <c r="T13" s="67"/>
      <c r="U13" s="67"/>
      <c r="V13" s="70"/>
    </row>
    <row r="14" spans="1:22">
      <c r="A14" s="19"/>
      <c r="B14" s="20"/>
      <c r="C14" s="21"/>
      <c r="D14" s="22"/>
      <c r="E14" s="22"/>
      <c r="F14" s="22"/>
      <c r="G14" s="22"/>
      <c r="H14" s="23"/>
      <c r="I14" s="23"/>
      <c r="J14" s="23"/>
      <c r="K14" s="22"/>
      <c r="L14" s="22"/>
      <c r="M14" s="22"/>
      <c r="N14" s="22"/>
      <c r="O14" s="22"/>
      <c r="P14" s="22"/>
      <c r="Q14" s="22"/>
      <c r="R14" s="22"/>
      <c r="S14" s="69"/>
      <c r="T14" s="69"/>
      <c r="U14" s="69"/>
      <c r="V14" s="70"/>
    </row>
    <row r="15" spans="1:22">
      <c r="A15" s="19"/>
      <c r="B15" s="20"/>
      <c r="C15" s="21"/>
      <c r="D15" s="22"/>
      <c r="E15" s="22"/>
      <c r="F15" s="22"/>
      <c r="G15" s="22"/>
      <c r="H15" s="23"/>
      <c r="I15" s="23"/>
      <c r="J15" s="23"/>
      <c r="K15" s="22"/>
      <c r="L15" s="22"/>
      <c r="M15" s="22"/>
      <c r="N15" s="22"/>
      <c r="O15" s="22"/>
      <c r="P15" s="22"/>
      <c r="Q15" s="22"/>
      <c r="R15" s="22"/>
      <c r="S15" s="69"/>
      <c r="T15" s="69"/>
      <c r="U15" s="69"/>
      <c r="V15" s="70"/>
    </row>
    <row r="16" ht="13.95" spans="1:22">
      <c r="A16" s="30"/>
      <c r="B16" s="31"/>
      <c r="C16" s="32"/>
      <c r="D16" s="33"/>
      <c r="E16" s="33"/>
      <c r="F16" s="33"/>
      <c r="G16" s="33"/>
      <c r="H16" s="34"/>
      <c r="I16" s="34"/>
      <c r="J16" s="34"/>
      <c r="K16" s="33"/>
      <c r="L16" s="33"/>
      <c r="M16" s="33"/>
      <c r="N16" s="33"/>
      <c r="O16" s="33"/>
      <c r="P16" s="33"/>
      <c r="Q16" s="33"/>
      <c r="R16" s="33"/>
      <c r="S16" s="72"/>
      <c r="T16" s="72"/>
      <c r="U16" s="72"/>
      <c r="V16" s="70"/>
    </row>
    <row r="17" ht="16" customHeight="1" spans="1:22">
      <c r="A17" s="35" t="s">
        <v>37</v>
      </c>
      <c r="B17" s="157" t="s">
        <v>137</v>
      </c>
      <c r="C17" s="16"/>
      <c r="D17" s="17"/>
      <c r="E17" s="17"/>
      <c r="F17" s="17"/>
      <c r="G17" s="17">
        <v>0.0205</v>
      </c>
      <c r="H17" s="18"/>
      <c r="I17" s="18"/>
      <c r="J17" s="18"/>
      <c r="K17" s="17"/>
      <c r="L17" s="17"/>
      <c r="M17" s="17">
        <v>0.075</v>
      </c>
      <c r="N17" s="17">
        <v>0.0103</v>
      </c>
      <c r="O17" s="17">
        <v>0.008</v>
      </c>
      <c r="P17" s="17">
        <v>0.00244</v>
      </c>
      <c r="Q17" s="17">
        <v>0.0754</v>
      </c>
      <c r="R17" s="17"/>
      <c r="S17" s="67"/>
      <c r="T17" s="67"/>
      <c r="U17" s="67"/>
      <c r="V17" s="70"/>
    </row>
    <row r="18" spans="1:22">
      <c r="A18" s="37"/>
      <c r="B18" s="158" t="s">
        <v>138</v>
      </c>
      <c r="C18" s="21"/>
      <c r="D18" s="22"/>
      <c r="E18" s="22"/>
      <c r="F18" s="22"/>
      <c r="G18" s="22"/>
      <c r="H18" s="23"/>
      <c r="I18" s="23"/>
      <c r="J18" s="23"/>
      <c r="K18" s="22"/>
      <c r="L18" s="22"/>
      <c r="M18" s="22"/>
      <c r="N18" s="22">
        <v>0.01</v>
      </c>
      <c r="O18" s="22">
        <v>0.0195</v>
      </c>
      <c r="P18" s="22">
        <v>0.00744</v>
      </c>
      <c r="Q18" s="22">
        <v>0.0736</v>
      </c>
      <c r="R18" s="22">
        <v>0.044</v>
      </c>
      <c r="S18" s="69"/>
      <c r="T18" s="69"/>
      <c r="U18" s="69"/>
      <c r="V18" s="70"/>
    </row>
    <row r="19" spans="1:22">
      <c r="A19" s="37"/>
      <c r="B19" s="158" t="s">
        <v>67</v>
      </c>
      <c r="C19" s="21"/>
      <c r="D19" s="22"/>
      <c r="E19" s="22"/>
      <c r="F19" s="22">
        <v>0.0078</v>
      </c>
      <c r="G19" s="22"/>
      <c r="H19" s="23"/>
      <c r="I19" s="23"/>
      <c r="J19" s="23"/>
      <c r="K19" s="22"/>
      <c r="L19" s="22">
        <v>0.0186</v>
      </c>
      <c r="M19" s="22"/>
      <c r="N19" s="22"/>
      <c r="O19" s="22"/>
      <c r="P19" s="22"/>
      <c r="Q19" s="22"/>
      <c r="R19" s="22"/>
      <c r="S19" s="69"/>
      <c r="T19" s="69"/>
      <c r="U19" s="69"/>
      <c r="V19" s="70"/>
    </row>
    <row r="20" spans="1:22">
      <c r="A20" s="37"/>
      <c r="B20" s="159" t="s">
        <v>43</v>
      </c>
      <c r="C20" s="21"/>
      <c r="D20" s="22"/>
      <c r="E20" s="22"/>
      <c r="F20" s="22"/>
      <c r="G20" s="22"/>
      <c r="H20" s="23"/>
      <c r="I20" s="23"/>
      <c r="J20" s="23"/>
      <c r="K20" s="22">
        <v>0.0614</v>
      </c>
      <c r="L20" s="22"/>
      <c r="M20" s="22"/>
      <c r="N20" s="22"/>
      <c r="O20" s="22"/>
      <c r="P20" s="22"/>
      <c r="Q20" s="22"/>
      <c r="R20" s="22"/>
      <c r="S20" s="69"/>
      <c r="T20" s="69"/>
      <c r="U20" s="69"/>
      <c r="V20" s="70"/>
    </row>
    <row r="21" spans="1:22">
      <c r="A21" s="83"/>
      <c r="B21" s="160"/>
      <c r="C21" s="85"/>
      <c r="D21" s="86"/>
      <c r="E21" s="86"/>
      <c r="F21" s="86"/>
      <c r="G21" s="86"/>
      <c r="H21" s="92"/>
      <c r="I21" s="92"/>
      <c r="J21" s="92"/>
      <c r="K21" s="86"/>
      <c r="L21" s="86"/>
      <c r="M21" s="86"/>
      <c r="N21" s="86"/>
      <c r="O21" s="86"/>
      <c r="P21" s="86"/>
      <c r="Q21" s="86"/>
      <c r="R21" s="86"/>
      <c r="S21" s="94"/>
      <c r="T21" s="94"/>
      <c r="U21" s="94"/>
      <c r="V21" s="70"/>
    </row>
    <row r="22" spans="1:22">
      <c r="A22" s="40"/>
      <c r="B22" s="161"/>
      <c r="C22" s="27"/>
      <c r="D22" s="28"/>
      <c r="E22" s="28"/>
      <c r="F22" s="28"/>
      <c r="G22" s="28"/>
      <c r="H22" s="29"/>
      <c r="I22" s="29"/>
      <c r="J22" s="29"/>
      <c r="K22" s="28"/>
      <c r="L22" s="28"/>
      <c r="M22" s="28"/>
      <c r="N22" s="28"/>
      <c r="O22" s="28"/>
      <c r="P22" s="28"/>
      <c r="Q22" s="28"/>
      <c r="R22" s="28"/>
      <c r="S22" s="71"/>
      <c r="T22" s="71"/>
      <c r="U22" s="71"/>
      <c r="V22" s="70"/>
    </row>
    <row r="23" spans="1:22">
      <c r="A23" s="35" t="s">
        <v>44</v>
      </c>
      <c r="B23" s="162" t="s">
        <v>101</v>
      </c>
      <c r="C23" s="16">
        <v>0.0334</v>
      </c>
      <c r="D23" s="17">
        <v>0.0024</v>
      </c>
      <c r="E23" s="17"/>
      <c r="F23" s="17"/>
      <c r="G23" s="17"/>
      <c r="H23" s="18"/>
      <c r="I23" s="18"/>
      <c r="J23" s="18"/>
      <c r="K23" s="17"/>
      <c r="L23" s="17"/>
      <c r="M23" s="17"/>
      <c r="N23" s="17"/>
      <c r="O23" s="17"/>
      <c r="P23" s="17"/>
      <c r="Q23" s="17"/>
      <c r="R23" s="17"/>
      <c r="S23" s="67">
        <v>215</v>
      </c>
      <c r="T23" s="67"/>
      <c r="U23" s="67"/>
      <c r="V23" s="70"/>
    </row>
    <row r="24" spans="1:22">
      <c r="A24" s="37"/>
      <c r="B24" s="163" t="s">
        <v>136</v>
      </c>
      <c r="C24" s="21"/>
      <c r="D24" s="22"/>
      <c r="E24" s="22"/>
      <c r="F24" s="22">
        <v>0.0071</v>
      </c>
      <c r="G24" s="22"/>
      <c r="H24" s="23">
        <v>0.0006</v>
      </c>
      <c r="I24" s="23"/>
      <c r="J24" s="23"/>
      <c r="K24" s="22"/>
      <c r="L24" s="22"/>
      <c r="M24" s="22"/>
      <c r="N24" s="22"/>
      <c r="O24" s="22"/>
      <c r="P24" s="22"/>
      <c r="Q24" s="22"/>
      <c r="R24" s="22"/>
      <c r="S24" s="69"/>
      <c r="T24" s="69"/>
      <c r="U24" s="69"/>
      <c r="V24" s="70"/>
    </row>
    <row r="25" spans="1:22">
      <c r="A25" s="37"/>
      <c r="B25" s="164" t="s">
        <v>139</v>
      </c>
      <c r="C25" s="165"/>
      <c r="D25" s="166"/>
      <c r="E25" s="166"/>
      <c r="F25" s="166"/>
      <c r="G25" s="166"/>
      <c r="H25" s="167"/>
      <c r="I25" s="167"/>
      <c r="J25" s="167"/>
      <c r="K25" s="33"/>
      <c r="L25" s="33"/>
      <c r="M25" s="33"/>
      <c r="N25" s="33"/>
      <c r="O25" s="33"/>
      <c r="P25" s="33"/>
      <c r="Q25" s="33"/>
      <c r="R25" s="33"/>
      <c r="S25" s="72"/>
      <c r="T25" s="72"/>
      <c r="U25" s="72">
        <v>0.01666</v>
      </c>
      <c r="V25" s="70"/>
    </row>
    <row r="26" spans="1:22">
      <c r="A26" s="37"/>
      <c r="B26" s="164" t="s">
        <v>43</v>
      </c>
      <c r="C26" s="21"/>
      <c r="D26" s="22"/>
      <c r="E26" s="22"/>
      <c r="F26" s="22"/>
      <c r="G26" s="22"/>
      <c r="H26" s="23"/>
      <c r="I26" s="23"/>
      <c r="J26" s="23"/>
      <c r="K26" s="33">
        <v>0.0144</v>
      </c>
      <c r="L26" s="33"/>
      <c r="M26" s="33"/>
      <c r="N26" s="33"/>
      <c r="O26" s="33"/>
      <c r="P26" s="33"/>
      <c r="Q26" s="33"/>
      <c r="R26" s="33"/>
      <c r="S26" s="72"/>
      <c r="T26" s="72"/>
      <c r="U26" s="72"/>
      <c r="V26" s="70"/>
    </row>
    <row r="27" spans="1:22">
      <c r="A27" s="83"/>
      <c r="B27" s="168"/>
      <c r="C27" s="85"/>
      <c r="D27" s="86"/>
      <c r="E27" s="86"/>
      <c r="F27" s="86"/>
      <c r="G27" s="86"/>
      <c r="H27" s="92"/>
      <c r="I27" s="92"/>
      <c r="J27" s="92"/>
      <c r="K27" s="86"/>
      <c r="L27" s="86"/>
      <c r="M27" s="86"/>
      <c r="N27" s="86"/>
      <c r="O27" s="86"/>
      <c r="P27" s="86"/>
      <c r="Q27" s="86"/>
      <c r="R27" s="86"/>
      <c r="S27" s="94"/>
      <c r="T27" s="94"/>
      <c r="U27" s="94"/>
      <c r="V27" s="151"/>
    </row>
    <row r="28" spans="1:22">
      <c r="A28" s="40"/>
      <c r="B28" s="26"/>
      <c r="C28" s="27"/>
      <c r="D28" s="28"/>
      <c r="E28" s="28"/>
      <c r="F28" s="28"/>
      <c r="G28" s="28"/>
      <c r="H28" s="29"/>
      <c r="I28" s="29"/>
      <c r="J28" s="29"/>
      <c r="K28" s="28"/>
      <c r="L28" s="28"/>
      <c r="M28" s="28"/>
      <c r="N28" s="28"/>
      <c r="O28" s="28"/>
      <c r="P28" s="28"/>
      <c r="Q28" s="28"/>
      <c r="R28" s="28"/>
      <c r="S28" s="71"/>
      <c r="T28" s="71">
        <v>1</v>
      </c>
      <c r="U28" s="71"/>
      <c r="V28" s="73"/>
    </row>
    <row r="29" ht="15.6" spans="1:22">
      <c r="A29" s="42" t="s">
        <v>46</v>
      </c>
      <c r="B29" s="43"/>
      <c r="C29" s="16">
        <f t="shared" ref="C29:J29" si="0">SUM(C9:C28)</f>
        <v>0.1818</v>
      </c>
      <c r="D29" s="16">
        <f t="shared" si="0"/>
        <v>0.0128</v>
      </c>
      <c r="E29" s="16">
        <f t="shared" si="0"/>
        <v>0.0274</v>
      </c>
      <c r="F29" s="17">
        <f t="shared" si="0"/>
        <v>0.02674</v>
      </c>
      <c r="G29" s="17">
        <f t="shared" si="0"/>
        <v>0.0205</v>
      </c>
      <c r="H29" s="18">
        <f t="shared" si="0"/>
        <v>0.0012</v>
      </c>
      <c r="I29" s="18">
        <f t="shared" si="0"/>
        <v>0.1012</v>
      </c>
      <c r="J29" s="18">
        <f t="shared" si="0"/>
        <v>0.0324</v>
      </c>
      <c r="K29" s="17">
        <f t="shared" ref="K29:Z29" si="1">SUM(K9:K28)</f>
        <v>0.0758</v>
      </c>
      <c r="L29" s="17">
        <f t="shared" si="1"/>
        <v>0.0186</v>
      </c>
      <c r="M29" s="17">
        <f t="shared" si="1"/>
        <v>0.075</v>
      </c>
      <c r="N29" s="17">
        <f t="shared" si="1"/>
        <v>0.0203</v>
      </c>
      <c r="O29" s="17">
        <f t="shared" si="1"/>
        <v>0.0275</v>
      </c>
      <c r="P29" s="17">
        <f t="shared" si="1"/>
        <v>0.00988</v>
      </c>
      <c r="Q29" s="17">
        <f t="shared" si="1"/>
        <v>0.149</v>
      </c>
      <c r="R29" s="17">
        <f t="shared" si="1"/>
        <v>0.044</v>
      </c>
      <c r="S29" s="17">
        <v>215</v>
      </c>
      <c r="T29" s="17">
        <v>1</v>
      </c>
      <c r="U29" s="17">
        <v>0.01666</v>
      </c>
      <c r="V29" s="15"/>
    </row>
    <row r="30" ht="15.6" hidden="1" spans="1:22">
      <c r="A30" s="44" t="s">
        <v>47</v>
      </c>
      <c r="B30" s="45"/>
      <c r="C30" s="21">
        <f>143*C29</f>
        <v>25.9974</v>
      </c>
      <c r="D30" s="21">
        <f t="shared" ref="D30:W30" si="2">143*D29</f>
        <v>1.8304</v>
      </c>
      <c r="E30" s="21">
        <f t="shared" si="2"/>
        <v>3.9182</v>
      </c>
      <c r="F30" s="21">
        <f t="shared" si="2"/>
        <v>3.82382</v>
      </c>
      <c r="G30" s="21">
        <f t="shared" si="2"/>
        <v>2.9315</v>
      </c>
      <c r="H30" s="21">
        <f t="shared" si="2"/>
        <v>0.1716</v>
      </c>
      <c r="I30" s="21">
        <f t="shared" si="2"/>
        <v>14.4716</v>
      </c>
      <c r="J30" s="21">
        <f t="shared" si="2"/>
        <v>4.6332</v>
      </c>
      <c r="K30" s="21">
        <f t="shared" si="2"/>
        <v>10.8394</v>
      </c>
      <c r="L30" s="21">
        <f t="shared" si="2"/>
        <v>2.6598</v>
      </c>
      <c r="M30" s="21">
        <f t="shared" si="2"/>
        <v>10.725</v>
      </c>
      <c r="N30" s="21">
        <f t="shared" si="2"/>
        <v>2.9029</v>
      </c>
      <c r="O30" s="21">
        <f t="shared" si="2"/>
        <v>3.9325</v>
      </c>
      <c r="P30" s="21">
        <f t="shared" si="2"/>
        <v>1.41284</v>
      </c>
      <c r="Q30" s="21">
        <f t="shared" si="2"/>
        <v>21.307</v>
      </c>
      <c r="R30" s="21">
        <f t="shared" si="2"/>
        <v>6.292</v>
      </c>
      <c r="S30" s="21">
        <v>215</v>
      </c>
      <c r="T30" s="21">
        <v>1</v>
      </c>
      <c r="U30" s="21">
        <v>25</v>
      </c>
      <c r="V30" s="169"/>
    </row>
    <row r="31" ht="15.6" spans="1:22">
      <c r="A31" s="44" t="s">
        <v>47</v>
      </c>
      <c r="B31" s="45"/>
      <c r="C31" s="47">
        <f>ROUND(C30,2)</f>
        <v>26</v>
      </c>
      <c r="D31" s="47">
        <f t="shared" ref="D31:W31" si="3">ROUND(D30,2)</f>
        <v>1.83</v>
      </c>
      <c r="E31" s="47">
        <f t="shared" si="3"/>
        <v>3.92</v>
      </c>
      <c r="F31" s="47">
        <f t="shared" si="3"/>
        <v>3.82</v>
      </c>
      <c r="G31" s="47">
        <f t="shared" si="3"/>
        <v>2.93</v>
      </c>
      <c r="H31" s="47">
        <f t="shared" si="3"/>
        <v>0.17</v>
      </c>
      <c r="I31" s="47">
        <f t="shared" si="3"/>
        <v>14.47</v>
      </c>
      <c r="J31" s="47">
        <f t="shared" si="3"/>
        <v>4.63</v>
      </c>
      <c r="K31" s="47">
        <f t="shared" si="3"/>
        <v>10.84</v>
      </c>
      <c r="L31" s="47">
        <f t="shared" si="3"/>
        <v>2.66</v>
      </c>
      <c r="M31" s="47">
        <f t="shared" si="3"/>
        <v>10.73</v>
      </c>
      <c r="N31" s="47">
        <f t="shared" si="3"/>
        <v>2.9</v>
      </c>
      <c r="O31" s="47">
        <f t="shared" si="3"/>
        <v>3.93</v>
      </c>
      <c r="P31" s="47">
        <f t="shared" si="3"/>
        <v>1.41</v>
      </c>
      <c r="Q31" s="47">
        <f t="shared" si="3"/>
        <v>21.31</v>
      </c>
      <c r="R31" s="47">
        <f t="shared" si="3"/>
        <v>6.29</v>
      </c>
      <c r="S31" s="47">
        <v>215</v>
      </c>
      <c r="T31" s="47">
        <v>1</v>
      </c>
      <c r="U31" s="47">
        <v>25</v>
      </c>
      <c r="V31" s="169"/>
    </row>
    <row r="32" ht="15.6" spans="1:22">
      <c r="A32" s="44" t="s">
        <v>48</v>
      </c>
      <c r="B32" s="45"/>
      <c r="C32" s="47">
        <v>70</v>
      </c>
      <c r="D32" s="48">
        <v>770</v>
      </c>
      <c r="E32" s="48">
        <v>51</v>
      </c>
      <c r="F32" s="48">
        <v>76</v>
      </c>
      <c r="G32" s="49">
        <v>60</v>
      </c>
      <c r="H32" s="48">
        <v>1650</v>
      </c>
      <c r="I32" s="49">
        <v>80.1</v>
      </c>
      <c r="J32" s="49">
        <v>62.37</v>
      </c>
      <c r="K32" s="48">
        <v>39.5</v>
      </c>
      <c r="L32" s="57">
        <v>222.5</v>
      </c>
      <c r="M32" s="49">
        <v>31.15</v>
      </c>
      <c r="N32" s="49">
        <v>47</v>
      </c>
      <c r="O32" s="57">
        <v>55.18</v>
      </c>
      <c r="P32" s="57">
        <v>200</v>
      </c>
      <c r="Q32" s="49">
        <v>245</v>
      </c>
      <c r="R32" s="49">
        <v>85</v>
      </c>
      <c r="S32" s="57">
        <v>7.12</v>
      </c>
      <c r="T32" s="76">
        <v>11</v>
      </c>
      <c r="U32" s="76">
        <v>44.5</v>
      </c>
      <c r="V32" s="75"/>
    </row>
    <row r="33" ht="16.35" spans="1:22">
      <c r="A33" s="50" t="s">
        <v>49</v>
      </c>
      <c r="B33" s="51"/>
      <c r="C33" s="52">
        <f>C31*C32</f>
        <v>1820</v>
      </c>
      <c r="D33" s="52">
        <f t="shared" ref="D33:W33" si="4">D31*D32</f>
        <v>1409.1</v>
      </c>
      <c r="E33" s="52">
        <f t="shared" si="4"/>
        <v>199.92</v>
      </c>
      <c r="F33" s="52">
        <f t="shared" si="4"/>
        <v>290.32</v>
      </c>
      <c r="G33" s="52">
        <f t="shared" si="4"/>
        <v>175.8</v>
      </c>
      <c r="H33" s="52">
        <f t="shared" si="4"/>
        <v>280.5</v>
      </c>
      <c r="I33" s="52">
        <f t="shared" si="4"/>
        <v>1159.047</v>
      </c>
      <c r="J33" s="52">
        <f t="shared" si="4"/>
        <v>288.7731</v>
      </c>
      <c r="K33" s="52">
        <f t="shared" si="4"/>
        <v>428.18</v>
      </c>
      <c r="L33" s="52">
        <f t="shared" si="4"/>
        <v>591.85</v>
      </c>
      <c r="M33" s="52">
        <f t="shared" si="4"/>
        <v>334.2395</v>
      </c>
      <c r="N33" s="52">
        <f t="shared" si="4"/>
        <v>136.3</v>
      </c>
      <c r="O33" s="52">
        <f t="shared" si="4"/>
        <v>216.8574</v>
      </c>
      <c r="P33" s="52">
        <f t="shared" si="4"/>
        <v>282</v>
      </c>
      <c r="Q33" s="52">
        <f t="shared" si="4"/>
        <v>5220.95</v>
      </c>
      <c r="R33" s="52">
        <f t="shared" si="4"/>
        <v>534.65</v>
      </c>
      <c r="S33" s="52">
        <f t="shared" si="4"/>
        <v>1530.8</v>
      </c>
      <c r="T33" s="52">
        <f t="shared" si="4"/>
        <v>11</v>
      </c>
      <c r="U33" s="52">
        <f t="shared" si="4"/>
        <v>1112.5</v>
      </c>
      <c r="V33" s="77">
        <f>SUM(C33:U33)</f>
        <v>16022.787</v>
      </c>
    </row>
    <row r="34" ht="15.6" spans="1:22">
      <c r="A34" s="53"/>
      <c r="B34" s="53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>
        <f>V33/V2</f>
        <v>112.047461538462</v>
      </c>
    </row>
    <row r="35" customFormat="1" ht="15.6" spans="1:22">
      <c r="A35" s="55"/>
      <c r="B35" s="55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8"/>
      <c r="R35" s="59"/>
      <c r="S35" s="59"/>
      <c r="T35" s="59"/>
      <c r="U35" s="59"/>
      <c r="V35" s="59"/>
    </row>
    <row r="36" customFormat="1" ht="27" customHeight="1" spans="2:17">
      <c r="B36" s="56" t="s">
        <v>50</v>
      </c>
      <c r="Q36" s="58"/>
    </row>
    <row r="37" customFormat="1" ht="27" customHeight="1" spans="2:17">
      <c r="B37" s="56" t="s">
        <v>51</v>
      </c>
      <c r="Q37" s="58"/>
    </row>
    <row r="38" customFormat="1" ht="27" customHeight="1" spans="2:2">
      <c r="B38" s="56" t="s">
        <v>52</v>
      </c>
    </row>
  </sheetData>
  <mergeCells count="34">
    <mergeCell ref="A1:V1"/>
    <mergeCell ref="A29:B29"/>
    <mergeCell ref="A30:B30"/>
    <mergeCell ref="A31:B31"/>
    <mergeCell ref="A32:B32"/>
    <mergeCell ref="A33:B33"/>
    <mergeCell ref="A34:B34"/>
    <mergeCell ref="A2:A7"/>
    <mergeCell ref="A9:A12"/>
    <mergeCell ref="A13:A16"/>
    <mergeCell ref="A17:A22"/>
    <mergeCell ref="A23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V9:V28"/>
  </mergeCells>
  <pageMargins left="0.0784722222222222" right="0.196527777777778" top="1.05069444444444" bottom="1.05069444444444" header="0.708333333333333" footer="0.786805555555556"/>
  <pageSetup paperSize="9" scale="82" orientation="landscape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39"/>
  <sheetViews>
    <sheetView workbookViewId="0">
      <pane ySplit="7" topLeftCell="A8" activePane="bottomLeft" state="frozen"/>
      <selection/>
      <selection pane="bottomLeft" activeCell="A36" sqref="$A36:$XFD36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78" customWidth="1"/>
    <col min="9" max="10" width="6.11111111111111" customWidth="1"/>
    <col min="11" max="11" width="7.11111111111111" customWidth="1"/>
    <col min="12" max="12" width="6.11111111111111" customWidth="1"/>
    <col min="13" max="13" width="6.22222222222222" customWidth="1"/>
    <col min="14" max="14" width="6" customWidth="1"/>
    <col min="15" max="15" width="6.11111111111111" customWidth="1"/>
    <col min="16" max="16" width="7" customWidth="1"/>
    <col min="17" max="17" width="6.22222222222222" customWidth="1"/>
    <col min="18" max="18" width="6.11111111111111" customWidth="1"/>
    <col min="19" max="19" width="6.44444444444444" customWidth="1"/>
    <col min="20" max="20" width="7.11111111111111" customWidth="1"/>
    <col min="21" max="21" width="6.33333333333333" customWidth="1"/>
    <col min="22" max="22" width="7" customWidth="1"/>
    <col min="23" max="25" width="5.33333333333333" customWidth="1"/>
    <col min="26" max="26" width="6.11111111111111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2"/>
      <c r="B2" s="3" t="s">
        <v>140</v>
      </c>
      <c r="C2" s="4" t="s">
        <v>2</v>
      </c>
      <c r="D2" s="4" t="s">
        <v>3</v>
      </c>
      <c r="E2" s="4" t="s">
        <v>4</v>
      </c>
      <c r="F2" s="4" t="s">
        <v>22</v>
      </c>
      <c r="G2" s="4" t="s">
        <v>87</v>
      </c>
      <c r="H2" s="89" t="s">
        <v>8</v>
      </c>
      <c r="I2" s="4" t="s">
        <v>9</v>
      </c>
      <c r="J2" s="4" t="s">
        <v>10</v>
      </c>
      <c r="K2" s="4" t="s">
        <v>55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56</v>
      </c>
      <c r="Q2" s="4" t="s">
        <v>57</v>
      </c>
      <c r="R2" s="4" t="s">
        <v>5</v>
      </c>
      <c r="S2" s="4" t="s">
        <v>20</v>
      </c>
      <c r="T2" s="4" t="s">
        <v>21</v>
      </c>
      <c r="U2" s="4" t="s">
        <v>58</v>
      </c>
      <c r="V2" s="4" t="s">
        <v>60</v>
      </c>
      <c r="W2" s="4" t="s">
        <v>24</v>
      </c>
      <c r="X2" s="4" t="s">
        <v>23</v>
      </c>
      <c r="Y2" s="4" t="s">
        <v>29</v>
      </c>
      <c r="Z2" s="4" t="s">
        <v>61</v>
      </c>
      <c r="AA2" s="95">
        <v>141</v>
      </c>
    </row>
    <row r="3" spans="1:27">
      <c r="A3" s="5"/>
      <c r="B3" s="6"/>
      <c r="C3" s="7"/>
      <c r="D3" s="7"/>
      <c r="E3" s="7"/>
      <c r="F3" s="7"/>
      <c r="G3" s="7"/>
      <c r="H3" s="9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</row>
    <row r="4" spans="1:27">
      <c r="A4" s="5"/>
      <c r="B4" s="6"/>
      <c r="C4" s="7"/>
      <c r="D4" s="7"/>
      <c r="E4" s="7"/>
      <c r="F4" s="7"/>
      <c r="G4" s="7"/>
      <c r="H4" s="9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96"/>
    </row>
    <row r="5" ht="12" customHeight="1" spans="1:27">
      <c r="A5" s="5"/>
      <c r="B5" s="6"/>
      <c r="C5" s="7"/>
      <c r="D5" s="7"/>
      <c r="E5" s="7"/>
      <c r="F5" s="7"/>
      <c r="G5" s="7"/>
      <c r="H5" s="9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96"/>
    </row>
    <row r="6" spans="1:27">
      <c r="A6" s="5"/>
      <c r="B6" s="6"/>
      <c r="C6" s="7"/>
      <c r="D6" s="7"/>
      <c r="E6" s="7"/>
      <c r="F6" s="7"/>
      <c r="G6" s="7"/>
      <c r="H6" s="9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96"/>
    </row>
    <row r="7" ht="28" customHeight="1" spans="1:27">
      <c r="A7" s="79"/>
      <c r="B7" s="9"/>
      <c r="C7" s="10"/>
      <c r="D7" s="10"/>
      <c r="E7" s="10"/>
      <c r="F7" s="10"/>
      <c r="G7" s="10"/>
      <c r="H7" s="9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7"/>
    </row>
    <row r="8" ht="15" customHeight="1" spans="1:27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82">
        <v>24</v>
      </c>
      <c r="AA8" s="98" t="s">
        <v>30</v>
      </c>
    </row>
    <row r="9" spans="1:27">
      <c r="A9" s="14" t="s">
        <v>31</v>
      </c>
      <c r="B9" s="15" t="s">
        <v>79</v>
      </c>
      <c r="C9" s="16">
        <v>0.1481</v>
      </c>
      <c r="D9" s="17"/>
      <c r="E9" s="17">
        <v>0.005</v>
      </c>
      <c r="F9" s="17"/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67"/>
      <c r="T9" s="67"/>
      <c r="U9" s="67">
        <v>0.015</v>
      </c>
      <c r="V9" s="67"/>
      <c r="W9" s="67"/>
      <c r="X9" s="67"/>
      <c r="Y9" s="67"/>
      <c r="Z9" s="67"/>
      <c r="AA9" s="68" t="s">
        <v>63</v>
      </c>
    </row>
    <row r="10" spans="1:27">
      <c r="A10" s="19"/>
      <c r="B10" s="20" t="s">
        <v>34</v>
      </c>
      <c r="C10" s="21"/>
      <c r="D10" s="22"/>
      <c r="E10" s="22">
        <v>0.0072</v>
      </c>
      <c r="F10" s="22"/>
      <c r="G10" s="22"/>
      <c r="H10" s="23">
        <v>0.00055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69"/>
      <c r="T10" s="69"/>
      <c r="U10" s="69"/>
      <c r="V10" s="69"/>
      <c r="W10" s="69"/>
      <c r="X10" s="69"/>
      <c r="Y10" s="69"/>
      <c r="Z10" s="69"/>
      <c r="AA10" s="70"/>
    </row>
    <row r="11" spans="1:27">
      <c r="A11" s="19"/>
      <c r="B11" s="24" t="s">
        <v>35</v>
      </c>
      <c r="C11" s="21"/>
      <c r="D11" s="22">
        <v>0.0104</v>
      </c>
      <c r="E11" s="22"/>
      <c r="F11" s="22"/>
      <c r="G11" s="22"/>
      <c r="H11" s="23"/>
      <c r="I11" s="22">
        <v>0.0295</v>
      </c>
      <c r="J11" s="22"/>
      <c r="K11" s="22"/>
      <c r="L11" s="22"/>
      <c r="M11" s="22"/>
      <c r="N11" s="22"/>
      <c r="O11" s="22"/>
      <c r="P11" s="22"/>
      <c r="Q11" s="22"/>
      <c r="R11" s="22"/>
      <c r="S11" s="69"/>
      <c r="T11" s="69"/>
      <c r="U11" s="69"/>
      <c r="V11" s="69"/>
      <c r="W11" s="69"/>
      <c r="X11" s="69"/>
      <c r="Y11" s="69"/>
      <c r="Z11" s="69"/>
      <c r="AA11" s="70"/>
    </row>
    <row r="12" spans="1:27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69"/>
      <c r="T12" s="69"/>
      <c r="U12" s="69"/>
      <c r="V12" s="69"/>
      <c r="W12" s="69"/>
      <c r="X12" s="69"/>
      <c r="Y12" s="69"/>
      <c r="Z12" s="69"/>
      <c r="AA12" s="70"/>
    </row>
    <row r="13" ht="13.95" spans="1:27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71"/>
      <c r="T13" s="71"/>
      <c r="U13" s="71"/>
      <c r="V13" s="71"/>
      <c r="W13" s="71"/>
      <c r="X13" s="71"/>
      <c r="Y13" s="71"/>
      <c r="Z13" s="71"/>
      <c r="AA13" s="70"/>
    </row>
    <row r="14" spans="1:27">
      <c r="A14" s="14" t="s">
        <v>36</v>
      </c>
      <c r="B14" s="15" t="s">
        <v>55</v>
      </c>
      <c r="C14" s="16"/>
      <c r="D14" s="17"/>
      <c r="E14" s="17"/>
      <c r="F14" s="17"/>
      <c r="G14" s="17"/>
      <c r="H14" s="18"/>
      <c r="I14" s="17"/>
      <c r="J14" s="17"/>
      <c r="K14" s="17">
        <v>0.139</v>
      </c>
      <c r="L14" s="17"/>
      <c r="M14" s="17"/>
      <c r="N14" s="17"/>
      <c r="O14" s="17"/>
      <c r="P14" s="17"/>
      <c r="Q14" s="17"/>
      <c r="R14" s="17"/>
      <c r="S14" s="67"/>
      <c r="T14" s="67"/>
      <c r="U14" s="67"/>
      <c r="V14" s="67"/>
      <c r="W14" s="67"/>
      <c r="X14" s="67"/>
      <c r="Y14" s="67"/>
      <c r="Z14" s="67"/>
      <c r="AA14" s="70"/>
    </row>
    <row r="15" spans="1:27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69"/>
      <c r="T15" s="69"/>
      <c r="U15" s="69"/>
      <c r="V15" s="69"/>
      <c r="W15" s="69"/>
      <c r="X15" s="69"/>
      <c r="Y15" s="69"/>
      <c r="Z15" s="69"/>
      <c r="AA15" s="70"/>
    </row>
    <row r="16" spans="1:27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69"/>
      <c r="T16" s="69"/>
      <c r="U16" s="69"/>
      <c r="V16" s="69"/>
      <c r="W16" s="69"/>
      <c r="X16" s="69"/>
      <c r="Y16" s="69"/>
      <c r="Z16" s="69"/>
      <c r="AA16" s="70"/>
    </row>
    <row r="17" ht="13.95" spans="1:27">
      <c r="A17" s="30"/>
      <c r="B17" s="26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72"/>
      <c r="T17" s="72"/>
      <c r="U17" s="72"/>
      <c r="V17" s="72"/>
      <c r="W17" s="72"/>
      <c r="X17" s="72"/>
      <c r="Y17" s="72"/>
      <c r="Z17" s="72"/>
      <c r="AA17" s="70"/>
    </row>
    <row r="18" spans="1:27">
      <c r="A18" s="35" t="s">
        <v>37</v>
      </c>
      <c r="B18" s="36" t="s">
        <v>141</v>
      </c>
      <c r="C18" s="16"/>
      <c r="D18" s="17"/>
      <c r="E18" s="17">
        <v>0.001</v>
      </c>
      <c r="F18" s="17">
        <v>0.04351</v>
      </c>
      <c r="G18" s="17"/>
      <c r="H18" s="18"/>
      <c r="I18" s="17"/>
      <c r="J18" s="17"/>
      <c r="K18" s="17"/>
      <c r="L18" s="17">
        <v>0.0734</v>
      </c>
      <c r="M18" s="17">
        <v>0.0101</v>
      </c>
      <c r="N18" s="17">
        <v>0.0075</v>
      </c>
      <c r="O18" s="17">
        <v>0.002444</v>
      </c>
      <c r="P18" s="17">
        <v>0.0773</v>
      </c>
      <c r="Q18" s="17"/>
      <c r="R18" s="17"/>
      <c r="S18" s="67"/>
      <c r="T18" s="67">
        <v>0.006</v>
      </c>
      <c r="U18" s="67"/>
      <c r="V18" s="67"/>
      <c r="W18" s="67"/>
      <c r="X18" s="67"/>
      <c r="Y18" s="67"/>
      <c r="Z18" s="67"/>
      <c r="AA18" s="70"/>
    </row>
    <row r="19" spans="1:27">
      <c r="A19" s="37"/>
      <c r="B19" s="38" t="s">
        <v>65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>
        <v>0.01</v>
      </c>
      <c r="N19" s="22">
        <v>0.0055</v>
      </c>
      <c r="O19" s="22">
        <v>0.00343</v>
      </c>
      <c r="P19" s="22">
        <v>0.0756</v>
      </c>
      <c r="Q19" s="22"/>
      <c r="R19" s="22">
        <v>0.0031</v>
      </c>
      <c r="S19" s="69"/>
      <c r="T19" s="69">
        <v>0.00255</v>
      </c>
      <c r="U19" s="69"/>
      <c r="V19" s="69"/>
      <c r="W19" s="69"/>
      <c r="X19" s="69"/>
      <c r="Y19" s="69"/>
      <c r="Z19" s="69"/>
      <c r="AA19" s="70"/>
    </row>
    <row r="20" spans="1:27">
      <c r="A20" s="37"/>
      <c r="B20" s="39" t="s">
        <v>66</v>
      </c>
      <c r="C20" s="21"/>
      <c r="D20" s="22">
        <v>0.007</v>
      </c>
      <c r="E20" s="22"/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/>
      <c r="Q20" s="22">
        <v>0.04744</v>
      </c>
      <c r="R20" s="22"/>
      <c r="S20" s="69"/>
      <c r="T20" s="69"/>
      <c r="U20" s="69"/>
      <c r="V20" s="69"/>
      <c r="W20" s="69"/>
      <c r="X20" s="69"/>
      <c r="Y20" s="69"/>
      <c r="Z20" s="69"/>
      <c r="AA20" s="70"/>
    </row>
    <row r="21" spans="1:27">
      <c r="A21" s="37"/>
      <c r="B21" s="38" t="s">
        <v>67</v>
      </c>
      <c r="C21" s="21"/>
      <c r="D21" s="22"/>
      <c r="E21" s="22">
        <v>0.00844</v>
      </c>
      <c r="F21" s="22"/>
      <c r="G21" s="22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69">
        <v>0.0201</v>
      </c>
      <c r="T21" s="69"/>
      <c r="U21" s="69"/>
      <c r="V21" s="69"/>
      <c r="W21" s="69"/>
      <c r="X21" s="69"/>
      <c r="Y21" s="69"/>
      <c r="Z21" s="69"/>
      <c r="AA21" s="70"/>
    </row>
    <row r="22" spans="1:27">
      <c r="A22" s="37"/>
      <c r="B22" s="24" t="s">
        <v>43</v>
      </c>
      <c r="C22" s="21"/>
      <c r="D22" s="22"/>
      <c r="E22" s="22"/>
      <c r="F22" s="22"/>
      <c r="G22" s="22"/>
      <c r="H22" s="23"/>
      <c r="I22" s="22"/>
      <c r="J22" s="22">
        <v>0.0504</v>
      </c>
      <c r="K22" s="22"/>
      <c r="L22" s="22"/>
      <c r="M22" s="22"/>
      <c r="N22" s="22"/>
      <c r="O22" s="22"/>
      <c r="P22" s="22"/>
      <c r="Q22" s="22"/>
      <c r="R22" s="22"/>
      <c r="S22" s="69"/>
      <c r="T22" s="69"/>
      <c r="U22" s="69"/>
      <c r="V22" s="69"/>
      <c r="W22" s="69"/>
      <c r="X22" s="69"/>
      <c r="Y22" s="69"/>
      <c r="Z22" s="69"/>
      <c r="AA22" s="70"/>
    </row>
    <row r="23" spans="1:27">
      <c r="A23" s="83"/>
      <c r="B23" s="84"/>
      <c r="C23" s="85"/>
      <c r="D23" s="86"/>
      <c r="E23" s="86"/>
      <c r="F23" s="86"/>
      <c r="G23" s="86"/>
      <c r="H23" s="92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94"/>
      <c r="T23" s="94"/>
      <c r="U23" s="94"/>
      <c r="V23" s="94"/>
      <c r="W23" s="94"/>
      <c r="X23" s="94"/>
      <c r="Y23" s="94"/>
      <c r="Z23" s="94"/>
      <c r="AA23" s="70"/>
    </row>
    <row r="24" spans="1:27">
      <c r="A24" s="40"/>
      <c r="B24" s="41"/>
      <c r="C24" s="27"/>
      <c r="D24" s="28"/>
      <c r="E24" s="28"/>
      <c r="F24" s="28"/>
      <c r="G24" s="28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71"/>
      <c r="T24" s="71"/>
      <c r="U24" s="71"/>
      <c r="V24" s="71"/>
      <c r="W24" s="71"/>
      <c r="X24" s="71"/>
      <c r="Y24" s="71"/>
      <c r="Z24" s="71"/>
      <c r="AA24" s="70"/>
    </row>
    <row r="25" spans="1:27">
      <c r="A25" s="35" t="s">
        <v>44</v>
      </c>
      <c r="B25" s="15" t="s">
        <v>68</v>
      </c>
      <c r="C25" s="16">
        <v>0.015</v>
      </c>
      <c r="D25" s="17">
        <v>0.0022</v>
      </c>
      <c r="E25" s="17">
        <v>0.0103</v>
      </c>
      <c r="F25" s="17"/>
      <c r="G25" s="17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67"/>
      <c r="T25" s="67"/>
      <c r="U25" s="67">
        <v>0.0054</v>
      </c>
      <c r="V25" s="67">
        <v>0.07374</v>
      </c>
      <c r="W25" s="67">
        <v>7</v>
      </c>
      <c r="X25" s="67"/>
      <c r="Y25" s="67"/>
      <c r="Z25" s="67">
        <v>8</v>
      </c>
      <c r="AA25" s="70"/>
    </row>
    <row r="26" spans="1:27">
      <c r="A26" s="37"/>
      <c r="B26" s="20" t="s">
        <v>69</v>
      </c>
      <c r="C26" s="21"/>
      <c r="D26" s="22"/>
      <c r="E26" s="22">
        <v>0.0033</v>
      </c>
      <c r="F26" s="22"/>
      <c r="G26" s="22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69"/>
      <c r="T26" s="69">
        <v>0.0268</v>
      </c>
      <c r="U26" s="69"/>
      <c r="V26" s="69"/>
      <c r="W26" s="69"/>
      <c r="X26" s="69"/>
      <c r="Y26" s="69"/>
      <c r="Z26" s="69"/>
      <c r="AA26" s="70"/>
    </row>
    <row r="27" spans="1:27">
      <c r="A27" s="37"/>
      <c r="B27" s="20" t="s">
        <v>34</v>
      </c>
      <c r="C27" s="21"/>
      <c r="D27" s="22"/>
      <c r="E27" s="22">
        <v>0.0073</v>
      </c>
      <c r="F27" s="22"/>
      <c r="G27" s="22"/>
      <c r="H27" s="23">
        <v>0.00055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69"/>
      <c r="T27" s="69"/>
      <c r="U27" s="69"/>
      <c r="V27" s="69"/>
      <c r="W27" s="69"/>
      <c r="X27" s="69"/>
      <c r="Y27" s="69"/>
      <c r="Z27" s="69"/>
      <c r="AA27" s="70"/>
    </row>
    <row r="28" ht="13.95" spans="1:27">
      <c r="A28" s="37"/>
      <c r="B28" s="20"/>
      <c r="C28" s="21"/>
      <c r="D28" s="22"/>
      <c r="E28" s="22"/>
      <c r="F28" s="22"/>
      <c r="G28" s="22"/>
      <c r="H28" s="2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69"/>
      <c r="T28" s="69"/>
      <c r="U28" s="69"/>
      <c r="V28" s="69"/>
      <c r="W28" s="69"/>
      <c r="X28" s="69"/>
      <c r="Y28" s="69"/>
      <c r="Z28" s="69"/>
      <c r="AA28" s="73"/>
    </row>
    <row r="29" ht="13.95" spans="1:27">
      <c r="A29" s="40"/>
      <c r="B29" s="26"/>
      <c r="C29" s="27"/>
      <c r="D29" s="28"/>
      <c r="E29" s="28"/>
      <c r="F29" s="28"/>
      <c r="G29" s="28">
        <v>0.38</v>
      </c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71"/>
      <c r="T29" s="71"/>
      <c r="U29" s="71"/>
      <c r="V29" s="71"/>
      <c r="W29" s="71"/>
      <c r="X29" s="71">
        <v>1</v>
      </c>
      <c r="Y29" s="71">
        <v>0.5</v>
      </c>
      <c r="Z29" s="71"/>
      <c r="AA29" s="132"/>
    </row>
    <row r="30" ht="15.6" spans="1:27">
      <c r="A30" s="42" t="s">
        <v>46</v>
      </c>
      <c r="B30" s="43"/>
      <c r="C30" s="16">
        <f t="shared" ref="C30:V30" si="0">SUM(C9:C29)</f>
        <v>0.1631</v>
      </c>
      <c r="D30" s="17">
        <f t="shared" si="0"/>
        <v>0.0196</v>
      </c>
      <c r="E30" s="17">
        <f t="shared" si="0"/>
        <v>0.04254</v>
      </c>
      <c r="F30" s="17">
        <f t="shared" si="0"/>
        <v>0.04351</v>
      </c>
      <c r="G30" s="17">
        <v>0.38</v>
      </c>
      <c r="H30" s="17">
        <f t="shared" si="0"/>
        <v>0.0011</v>
      </c>
      <c r="I30" s="17">
        <f t="shared" si="0"/>
        <v>0.0295</v>
      </c>
      <c r="J30" s="17">
        <f t="shared" si="0"/>
        <v>0.0504</v>
      </c>
      <c r="K30" s="17">
        <f t="shared" si="0"/>
        <v>0.139</v>
      </c>
      <c r="L30" s="17">
        <f t="shared" si="0"/>
        <v>0.0734</v>
      </c>
      <c r="M30" s="17">
        <f t="shared" si="0"/>
        <v>0.0201</v>
      </c>
      <c r="N30" s="17">
        <f t="shared" si="0"/>
        <v>0.013</v>
      </c>
      <c r="O30" s="17">
        <f t="shared" si="0"/>
        <v>0.005874</v>
      </c>
      <c r="P30" s="17">
        <f t="shared" si="0"/>
        <v>0.1529</v>
      </c>
      <c r="Q30" s="17">
        <f t="shared" si="0"/>
        <v>0.04744</v>
      </c>
      <c r="R30" s="17">
        <f t="shared" si="0"/>
        <v>0.0031</v>
      </c>
      <c r="S30" s="17">
        <f t="shared" si="0"/>
        <v>0.0201</v>
      </c>
      <c r="T30" s="17">
        <f t="shared" si="0"/>
        <v>0.03535</v>
      </c>
      <c r="U30" s="17">
        <f t="shared" si="0"/>
        <v>0.0204</v>
      </c>
      <c r="V30" s="119">
        <f t="shared" si="0"/>
        <v>0.07374</v>
      </c>
      <c r="W30" s="123">
        <v>7</v>
      </c>
      <c r="X30" s="123">
        <v>1</v>
      </c>
      <c r="Y30" s="123">
        <v>0.5</v>
      </c>
      <c r="Z30" s="123">
        <v>8</v>
      </c>
      <c r="AA30" s="15"/>
    </row>
    <row r="31" ht="15.6" hidden="1" spans="1:27">
      <c r="A31" s="44" t="s">
        <v>47</v>
      </c>
      <c r="B31" s="45"/>
      <c r="C31" s="87">
        <f>141*C30</f>
        <v>22.9971</v>
      </c>
      <c r="D31" s="87">
        <f t="shared" ref="D31:X31" si="1">141*D30</f>
        <v>2.7636</v>
      </c>
      <c r="E31" s="87">
        <f t="shared" si="1"/>
        <v>5.99814</v>
      </c>
      <c r="F31" s="87">
        <f t="shared" si="1"/>
        <v>6.13491</v>
      </c>
      <c r="G31" s="87">
        <v>0.38</v>
      </c>
      <c r="H31" s="87">
        <f t="shared" si="1"/>
        <v>0.1551</v>
      </c>
      <c r="I31" s="87">
        <f t="shared" si="1"/>
        <v>4.1595</v>
      </c>
      <c r="J31" s="87">
        <f t="shared" si="1"/>
        <v>7.1064</v>
      </c>
      <c r="K31" s="87">
        <f t="shared" si="1"/>
        <v>19.599</v>
      </c>
      <c r="L31" s="87">
        <f t="shared" si="1"/>
        <v>10.3494</v>
      </c>
      <c r="M31" s="87">
        <f t="shared" si="1"/>
        <v>2.8341</v>
      </c>
      <c r="N31" s="87">
        <f t="shared" si="1"/>
        <v>1.833</v>
      </c>
      <c r="O31" s="87">
        <f t="shared" si="1"/>
        <v>0.828234</v>
      </c>
      <c r="P31" s="87">
        <f t="shared" si="1"/>
        <v>21.5589</v>
      </c>
      <c r="Q31" s="87">
        <f t="shared" si="1"/>
        <v>6.68904</v>
      </c>
      <c r="R31" s="87">
        <f t="shared" si="1"/>
        <v>0.4371</v>
      </c>
      <c r="S31" s="87">
        <f t="shared" si="1"/>
        <v>2.8341</v>
      </c>
      <c r="T31" s="87">
        <f t="shared" si="1"/>
        <v>4.98435</v>
      </c>
      <c r="U31" s="87">
        <f t="shared" si="1"/>
        <v>2.8764</v>
      </c>
      <c r="V31" s="87">
        <f t="shared" si="1"/>
        <v>10.39734</v>
      </c>
      <c r="W31" s="87">
        <v>7</v>
      </c>
      <c r="X31" s="87">
        <v>1</v>
      </c>
      <c r="Y31" s="87">
        <v>0.5</v>
      </c>
      <c r="Z31" s="87">
        <v>8</v>
      </c>
      <c r="AA31" s="20"/>
    </row>
    <row r="32" ht="15.6" spans="1:27">
      <c r="A32" s="44" t="s">
        <v>47</v>
      </c>
      <c r="B32" s="45"/>
      <c r="C32" s="47">
        <f t="shared" ref="C32:V32" si="2">ROUND(C31,2)</f>
        <v>23</v>
      </c>
      <c r="D32" s="49">
        <f t="shared" si="2"/>
        <v>2.76</v>
      </c>
      <c r="E32" s="49">
        <f t="shared" si="2"/>
        <v>6</v>
      </c>
      <c r="F32" s="49">
        <f t="shared" si="2"/>
        <v>6.13</v>
      </c>
      <c r="G32" s="49">
        <v>0.38</v>
      </c>
      <c r="H32" s="49">
        <f t="shared" si="2"/>
        <v>0.16</v>
      </c>
      <c r="I32" s="49">
        <f t="shared" si="2"/>
        <v>4.16</v>
      </c>
      <c r="J32" s="49">
        <f t="shared" si="2"/>
        <v>7.11</v>
      </c>
      <c r="K32" s="49">
        <f t="shared" si="2"/>
        <v>19.6</v>
      </c>
      <c r="L32" s="49">
        <f t="shared" si="2"/>
        <v>10.35</v>
      </c>
      <c r="M32" s="57">
        <f t="shared" si="2"/>
        <v>2.83</v>
      </c>
      <c r="N32" s="57">
        <f t="shared" si="2"/>
        <v>1.83</v>
      </c>
      <c r="O32" s="57">
        <f t="shared" si="2"/>
        <v>0.83</v>
      </c>
      <c r="P32" s="57">
        <f t="shared" si="2"/>
        <v>21.56</v>
      </c>
      <c r="Q32" s="57">
        <f t="shared" si="2"/>
        <v>6.69</v>
      </c>
      <c r="R32" s="57">
        <f t="shared" si="2"/>
        <v>0.44</v>
      </c>
      <c r="S32" s="57">
        <f t="shared" si="2"/>
        <v>2.83</v>
      </c>
      <c r="T32" s="57">
        <f t="shared" si="2"/>
        <v>4.98</v>
      </c>
      <c r="U32" s="57">
        <f t="shared" si="2"/>
        <v>2.88</v>
      </c>
      <c r="V32" s="57">
        <f t="shared" si="2"/>
        <v>10.4</v>
      </c>
      <c r="W32" s="76">
        <v>7</v>
      </c>
      <c r="X32" s="76">
        <v>1</v>
      </c>
      <c r="Y32" s="76">
        <v>0.5</v>
      </c>
      <c r="Z32" s="76">
        <v>8</v>
      </c>
      <c r="AA32" s="20"/>
    </row>
    <row r="33" ht="15.6" spans="1:27">
      <c r="A33" s="44" t="s">
        <v>48</v>
      </c>
      <c r="B33" s="45"/>
      <c r="C33" s="47">
        <v>70</v>
      </c>
      <c r="D33" s="48">
        <v>770</v>
      </c>
      <c r="E33" s="48">
        <v>76</v>
      </c>
      <c r="F33" s="49">
        <v>35.6</v>
      </c>
      <c r="G33" s="49">
        <v>620.65</v>
      </c>
      <c r="H33" s="48">
        <v>1650</v>
      </c>
      <c r="I33" s="48">
        <v>62.37</v>
      </c>
      <c r="J33" s="48">
        <v>39.5</v>
      </c>
      <c r="K33" s="49">
        <v>88.11</v>
      </c>
      <c r="L33" s="49">
        <v>31.15</v>
      </c>
      <c r="M33" s="49">
        <v>47</v>
      </c>
      <c r="N33" s="57">
        <v>55.18</v>
      </c>
      <c r="O33" s="57">
        <v>200</v>
      </c>
      <c r="P33" s="49">
        <v>245</v>
      </c>
      <c r="Q33" s="49">
        <v>123</v>
      </c>
      <c r="R33" s="49">
        <v>84.55</v>
      </c>
      <c r="S33" s="57">
        <v>222.5</v>
      </c>
      <c r="T33" s="57">
        <v>297</v>
      </c>
      <c r="U33" s="57">
        <v>160</v>
      </c>
      <c r="V33" s="57">
        <v>260</v>
      </c>
      <c r="W33" s="57">
        <v>7.12</v>
      </c>
      <c r="X33" s="57">
        <v>11</v>
      </c>
      <c r="Y33" s="57">
        <v>20</v>
      </c>
      <c r="Z33" s="57">
        <v>2.5</v>
      </c>
      <c r="AA33" s="75"/>
    </row>
    <row r="34" ht="16.35" spans="1:27">
      <c r="A34" s="50" t="s">
        <v>49</v>
      </c>
      <c r="B34" s="51"/>
      <c r="C34" s="88">
        <f t="shared" ref="C34:Z34" si="3">C32*C33</f>
        <v>1610</v>
      </c>
      <c r="D34" s="88">
        <f t="shared" si="3"/>
        <v>2125.2</v>
      </c>
      <c r="E34" s="88">
        <f t="shared" si="3"/>
        <v>456</v>
      </c>
      <c r="F34" s="88">
        <f t="shared" si="3"/>
        <v>218.228</v>
      </c>
      <c r="G34" s="88">
        <f t="shared" si="3"/>
        <v>235.847</v>
      </c>
      <c r="H34" s="88">
        <f t="shared" si="3"/>
        <v>264</v>
      </c>
      <c r="I34" s="88">
        <f t="shared" si="3"/>
        <v>259.4592</v>
      </c>
      <c r="J34" s="88">
        <f t="shared" si="3"/>
        <v>280.845</v>
      </c>
      <c r="K34" s="88">
        <f t="shared" si="3"/>
        <v>1726.956</v>
      </c>
      <c r="L34" s="88">
        <f t="shared" si="3"/>
        <v>322.4025</v>
      </c>
      <c r="M34" s="88">
        <f t="shared" si="3"/>
        <v>133.01</v>
      </c>
      <c r="N34" s="88">
        <f t="shared" si="3"/>
        <v>100.9794</v>
      </c>
      <c r="O34" s="88">
        <f t="shared" si="3"/>
        <v>166</v>
      </c>
      <c r="P34" s="88">
        <f t="shared" si="3"/>
        <v>5282.2</v>
      </c>
      <c r="Q34" s="88">
        <f t="shared" si="3"/>
        <v>822.87</v>
      </c>
      <c r="R34" s="88">
        <f t="shared" si="3"/>
        <v>37.202</v>
      </c>
      <c r="S34" s="88">
        <f t="shared" si="3"/>
        <v>629.675</v>
      </c>
      <c r="T34" s="88">
        <f t="shared" si="3"/>
        <v>1479.06</v>
      </c>
      <c r="U34" s="88">
        <f t="shared" si="3"/>
        <v>460.8</v>
      </c>
      <c r="V34" s="88">
        <f t="shared" si="3"/>
        <v>2704</v>
      </c>
      <c r="W34" s="88">
        <f t="shared" si="3"/>
        <v>49.84</v>
      </c>
      <c r="X34" s="88">
        <f t="shared" si="3"/>
        <v>11</v>
      </c>
      <c r="Y34" s="88">
        <f t="shared" si="3"/>
        <v>10</v>
      </c>
      <c r="Z34" s="88">
        <f t="shared" si="3"/>
        <v>20</v>
      </c>
      <c r="AA34" s="77">
        <f>SUM(C34:Z34)</f>
        <v>19405.5741</v>
      </c>
    </row>
    <row r="35" ht="15.6" spans="1:27">
      <c r="A35" s="53"/>
      <c r="B35" s="53"/>
      <c r="C35" s="54"/>
      <c r="D35" s="54"/>
      <c r="E35" s="54"/>
      <c r="F35" s="54"/>
      <c r="G35" s="54"/>
      <c r="H35" s="9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8">
        <f>AA34/AA2</f>
        <v>137.628185106383</v>
      </c>
    </row>
    <row r="36" customFormat="1" ht="15.6" spans="1:27">
      <c r="A36" s="55"/>
      <c r="B36" s="55"/>
      <c r="H36" s="78"/>
      <c r="Q36" s="54"/>
      <c r="AA36" s="59"/>
    </row>
    <row r="37" customFormat="1" ht="27" customHeight="1" spans="2:17">
      <c r="B37" s="56" t="s">
        <v>50</v>
      </c>
      <c r="Q37" s="58"/>
    </row>
    <row r="38" customFormat="1" ht="27" customHeight="1" spans="2:17">
      <c r="B38" s="56" t="s">
        <v>51</v>
      </c>
      <c r="Q38" s="58"/>
    </row>
    <row r="39" customFormat="1" ht="27" customHeight="1" spans="2:2">
      <c r="B39" s="56" t="s">
        <v>52</v>
      </c>
    </row>
  </sheetData>
  <mergeCells count="39">
    <mergeCell ref="A1:AA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8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Z39"/>
  <sheetViews>
    <sheetView workbookViewId="0">
      <pane ySplit="7" topLeftCell="A8" activePane="bottomLeft" state="frozen"/>
      <selection/>
      <selection pane="bottomLeft" activeCell="A36" sqref="$A36:$XFD36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6" width="5.55555555555556" customWidth="1"/>
    <col min="7" max="7" width="6.11111111111111" customWidth="1"/>
    <col min="8" max="8" width="7.33333333333333" style="78" customWidth="1"/>
    <col min="9" max="10" width="6.11111111111111" customWidth="1"/>
    <col min="11" max="11" width="7.11111111111111" customWidth="1"/>
    <col min="12" max="12" width="6.33333333333333" customWidth="1"/>
    <col min="13" max="13" width="6.22222222222222" customWidth="1"/>
    <col min="14" max="14" width="6" customWidth="1"/>
    <col min="15" max="15" width="6.11111111111111" customWidth="1"/>
    <col min="16" max="17" width="7" customWidth="1"/>
    <col min="18" max="18" width="6.44444444444444" customWidth="1"/>
    <col min="19" max="19" width="6.33333333333333" customWidth="1"/>
    <col min="20" max="20" width="6.22222222222222" customWidth="1"/>
    <col min="21" max="21" width="6.44444444444444" customWidth="1"/>
    <col min="22" max="23" width="6.33333333333333" customWidth="1"/>
    <col min="24" max="24" width="6.22222222222222" customWidth="1"/>
    <col min="25" max="25" width="6" customWidth="1"/>
    <col min="26" max="26" width="8.66666666666667" customWidth="1"/>
  </cols>
  <sheetData>
    <row r="1" s="1" customFormat="1" ht="43" customHeight="1" spans="1:1">
      <c r="A1" s="1" t="s">
        <v>0</v>
      </c>
    </row>
    <row r="2" customHeight="1" spans="1:26">
      <c r="A2" s="2"/>
      <c r="B2" s="3" t="s">
        <v>142</v>
      </c>
      <c r="C2" s="4" t="s">
        <v>2</v>
      </c>
      <c r="D2" s="4" t="s">
        <v>3</v>
      </c>
      <c r="E2" s="4" t="s">
        <v>4</v>
      </c>
      <c r="F2" s="4" t="s">
        <v>96</v>
      </c>
      <c r="G2" s="4" t="s">
        <v>57</v>
      </c>
      <c r="H2" s="89" t="s">
        <v>8</v>
      </c>
      <c r="I2" s="4" t="s">
        <v>9</v>
      </c>
      <c r="J2" s="4" t="s">
        <v>10</v>
      </c>
      <c r="K2" s="4" t="s">
        <v>17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56</v>
      </c>
      <c r="Q2" s="4" t="s">
        <v>73</v>
      </c>
      <c r="R2" s="4" t="s">
        <v>20</v>
      </c>
      <c r="S2" s="4" t="s">
        <v>21</v>
      </c>
      <c r="T2" s="4" t="s">
        <v>74</v>
      </c>
      <c r="U2" s="4" t="s">
        <v>75</v>
      </c>
      <c r="V2" s="4" t="s">
        <v>143</v>
      </c>
      <c r="W2" s="4" t="s">
        <v>23</v>
      </c>
      <c r="X2" s="4" t="s">
        <v>5</v>
      </c>
      <c r="Y2" s="4" t="s">
        <v>24</v>
      </c>
      <c r="Z2" s="95">
        <v>138</v>
      </c>
    </row>
    <row r="3" spans="1:26">
      <c r="A3" s="5"/>
      <c r="B3" s="6"/>
      <c r="C3" s="7"/>
      <c r="D3" s="7"/>
      <c r="E3" s="7"/>
      <c r="F3" s="7"/>
      <c r="G3" s="7"/>
      <c r="H3" s="9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96"/>
    </row>
    <row r="4" spans="1:26">
      <c r="A4" s="5"/>
      <c r="B4" s="6"/>
      <c r="C4" s="7"/>
      <c r="D4" s="7"/>
      <c r="E4" s="7"/>
      <c r="F4" s="7"/>
      <c r="G4" s="7"/>
      <c r="H4" s="9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6"/>
    </row>
    <row r="5" ht="12" customHeight="1" spans="1:26">
      <c r="A5" s="5"/>
      <c r="B5" s="6"/>
      <c r="C5" s="7"/>
      <c r="D5" s="7"/>
      <c r="E5" s="7"/>
      <c r="F5" s="7"/>
      <c r="G5" s="7"/>
      <c r="H5" s="9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6"/>
    </row>
    <row r="6" spans="1:26">
      <c r="A6" s="5"/>
      <c r="B6" s="6"/>
      <c r="C6" s="7"/>
      <c r="D6" s="7"/>
      <c r="E6" s="7"/>
      <c r="F6" s="7"/>
      <c r="G6" s="7"/>
      <c r="H6" s="9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6"/>
    </row>
    <row r="7" ht="28" customHeight="1" spans="1:26">
      <c r="A7" s="79"/>
      <c r="B7" s="9"/>
      <c r="C7" s="10"/>
      <c r="D7" s="10"/>
      <c r="E7" s="10"/>
      <c r="F7" s="10"/>
      <c r="G7" s="10"/>
      <c r="H7" s="9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7"/>
    </row>
    <row r="8" ht="15" customHeight="1" spans="1:26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98" t="s">
        <v>30</v>
      </c>
    </row>
    <row r="9" spans="1:26">
      <c r="A9" s="14" t="s">
        <v>31</v>
      </c>
      <c r="B9" s="15" t="s">
        <v>121</v>
      </c>
      <c r="C9" s="16">
        <v>0.1523</v>
      </c>
      <c r="D9" s="17"/>
      <c r="E9" s="17">
        <v>0.0052</v>
      </c>
      <c r="F9" s="17"/>
      <c r="G9" s="17">
        <v>0.02944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67"/>
      <c r="S9" s="67"/>
      <c r="T9" s="67"/>
      <c r="U9" s="67"/>
      <c r="V9" s="67"/>
      <c r="W9" s="67"/>
      <c r="X9" s="67"/>
      <c r="Y9" s="67"/>
      <c r="Z9" s="68" t="s">
        <v>106</v>
      </c>
    </row>
    <row r="10" spans="1:26">
      <c r="A10" s="19"/>
      <c r="B10" s="20" t="s">
        <v>34</v>
      </c>
      <c r="C10" s="21"/>
      <c r="D10" s="22"/>
      <c r="E10" s="22">
        <v>0.007</v>
      </c>
      <c r="F10" s="22"/>
      <c r="G10" s="22"/>
      <c r="H10" s="23">
        <v>0.00063</v>
      </c>
      <c r="I10" s="22"/>
      <c r="J10" s="22"/>
      <c r="K10" s="22"/>
      <c r="L10" s="22"/>
      <c r="M10" s="22"/>
      <c r="N10" s="22"/>
      <c r="O10" s="22"/>
      <c r="P10" s="22"/>
      <c r="Q10" s="22"/>
      <c r="R10" s="69"/>
      <c r="S10" s="69"/>
      <c r="T10" s="69"/>
      <c r="U10" s="69"/>
      <c r="V10" s="69"/>
      <c r="W10" s="69"/>
      <c r="X10" s="69"/>
      <c r="Y10" s="69"/>
      <c r="Z10" s="70"/>
    </row>
    <row r="11" spans="1:26">
      <c r="A11" s="19"/>
      <c r="B11" s="24" t="s">
        <v>35</v>
      </c>
      <c r="C11" s="21"/>
      <c r="D11" s="22">
        <v>0.0102</v>
      </c>
      <c r="E11" s="22"/>
      <c r="F11" s="22"/>
      <c r="G11" s="22"/>
      <c r="H11" s="23"/>
      <c r="I11" s="22">
        <v>0.0295</v>
      </c>
      <c r="J11" s="22"/>
      <c r="K11" s="22"/>
      <c r="L11" s="22"/>
      <c r="M11" s="22"/>
      <c r="N11" s="22"/>
      <c r="O11" s="22"/>
      <c r="P11" s="22"/>
      <c r="Q11" s="22"/>
      <c r="R11" s="69"/>
      <c r="S11" s="69"/>
      <c r="T11" s="69"/>
      <c r="U11" s="69"/>
      <c r="V11" s="69"/>
      <c r="W11" s="69"/>
      <c r="X11" s="69"/>
      <c r="Y11" s="69"/>
      <c r="Z11" s="70"/>
    </row>
    <row r="12" spans="1:26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69"/>
      <c r="S12" s="69"/>
      <c r="T12" s="69"/>
      <c r="U12" s="69"/>
      <c r="V12" s="69"/>
      <c r="W12" s="69"/>
      <c r="X12" s="69"/>
      <c r="Y12" s="69"/>
      <c r="Z12" s="70"/>
    </row>
    <row r="13" ht="13.95" spans="1:26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71"/>
      <c r="S13" s="71"/>
      <c r="T13" s="71"/>
      <c r="U13" s="71"/>
      <c r="V13" s="71"/>
      <c r="W13" s="71"/>
      <c r="X13" s="71"/>
      <c r="Y13" s="71"/>
      <c r="Z13" s="70"/>
    </row>
    <row r="14" spans="1:26">
      <c r="A14" s="14" t="s">
        <v>36</v>
      </c>
      <c r="B14" s="15" t="s">
        <v>17</v>
      </c>
      <c r="C14" s="16"/>
      <c r="D14" s="17"/>
      <c r="E14" s="17"/>
      <c r="F14" s="17"/>
      <c r="G14" s="17"/>
      <c r="H14" s="18"/>
      <c r="I14" s="17"/>
      <c r="J14" s="17"/>
      <c r="K14" s="17">
        <v>0.1173</v>
      </c>
      <c r="L14" s="17"/>
      <c r="M14" s="17"/>
      <c r="N14" s="17"/>
      <c r="O14" s="17"/>
      <c r="P14" s="17"/>
      <c r="Q14" s="17"/>
      <c r="R14" s="67"/>
      <c r="S14" s="67"/>
      <c r="T14" s="67"/>
      <c r="U14" s="67"/>
      <c r="V14" s="67"/>
      <c r="W14" s="67"/>
      <c r="X14" s="67"/>
      <c r="Y14" s="67"/>
      <c r="Z14" s="70"/>
    </row>
    <row r="15" spans="1:26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69"/>
      <c r="S15" s="69"/>
      <c r="T15" s="69"/>
      <c r="U15" s="69"/>
      <c r="V15" s="69"/>
      <c r="W15" s="69"/>
      <c r="X15" s="69"/>
      <c r="Y15" s="69"/>
      <c r="Z15" s="70"/>
    </row>
    <row r="16" spans="1:26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69"/>
      <c r="S16" s="69"/>
      <c r="T16" s="69"/>
      <c r="U16" s="69"/>
      <c r="V16" s="69"/>
      <c r="W16" s="69"/>
      <c r="X16" s="69"/>
      <c r="Y16" s="69"/>
      <c r="Z16" s="70"/>
    </row>
    <row r="17" ht="13.95" spans="1:26">
      <c r="A17" s="30"/>
      <c r="B17" s="26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72"/>
      <c r="S17" s="72"/>
      <c r="T17" s="72"/>
      <c r="U17" s="72"/>
      <c r="V17" s="72"/>
      <c r="W17" s="72"/>
      <c r="X17" s="72"/>
      <c r="Y17" s="72"/>
      <c r="Z17" s="70"/>
    </row>
    <row r="18" ht="16" customHeight="1" spans="1:26">
      <c r="A18" s="35" t="s">
        <v>37</v>
      </c>
      <c r="B18" s="36" t="s">
        <v>99</v>
      </c>
      <c r="C18" s="16"/>
      <c r="D18" s="17"/>
      <c r="E18" s="17"/>
      <c r="F18" s="17">
        <v>0.007</v>
      </c>
      <c r="G18" s="17"/>
      <c r="H18" s="18"/>
      <c r="I18" s="17"/>
      <c r="J18" s="17"/>
      <c r="K18" s="17"/>
      <c r="L18" s="17">
        <v>0.075</v>
      </c>
      <c r="M18" s="17">
        <v>0.0101</v>
      </c>
      <c r="N18" s="17">
        <v>0.0095</v>
      </c>
      <c r="O18" s="17">
        <v>0.002444</v>
      </c>
      <c r="P18" s="17">
        <v>0.075</v>
      </c>
      <c r="Q18" s="17"/>
      <c r="R18" s="67"/>
      <c r="S18" s="67">
        <v>0.0057</v>
      </c>
      <c r="T18" s="67"/>
      <c r="U18" s="67"/>
      <c r="V18" s="67">
        <v>0.0275</v>
      </c>
      <c r="W18" s="67"/>
      <c r="X18" s="67"/>
      <c r="Y18" s="67"/>
      <c r="Z18" s="70"/>
    </row>
    <row r="19" ht="15" customHeight="1" spans="1:26">
      <c r="A19" s="37"/>
      <c r="B19" s="38" t="s">
        <v>81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>
        <v>0.0145</v>
      </c>
      <c r="N19" s="22">
        <v>0.0095</v>
      </c>
      <c r="O19" s="22">
        <v>0.00444</v>
      </c>
      <c r="P19" s="22">
        <v>0.0032</v>
      </c>
      <c r="Q19" s="22">
        <v>0.0288</v>
      </c>
      <c r="R19" s="69"/>
      <c r="S19" s="69">
        <v>0.0034</v>
      </c>
      <c r="T19" s="69">
        <v>0.05925</v>
      </c>
      <c r="U19" s="69">
        <v>0.0045</v>
      </c>
      <c r="V19" s="69"/>
      <c r="W19" s="69"/>
      <c r="X19" s="69"/>
      <c r="Y19" s="69">
        <v>2</v>
      </c>
      <c r="Z19" s="70"/>
    </row>
    <row r="20" spans="1:26">
      <c r="A20" s="37"/>
      <c r="B20" s="39" t="s">
        <v>82</v>
      </c>
      <c r="C20" s="21"/>
      <c r="D20" s="22">
        <v>0.007</v>
      </c>
      <c r="E20" s="22"/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69"/>
      <c r="S20" s="69"/>
      <c r="T20" s="69"/>
      <c r="U20" s="69">
        <v>0.0345</v>
      </c>
      <c r="V20" s="69"/>
      <c r="W20" s="69"/>
      <c r="X20" s="69"/>
      <c r="Y20" s="69"/>
      <c r="Z20" s="70"/>
    </row>
    <row r="21" spans="1:26">
      <c r="A21" s="37"/>
      <c r="B21" s="38" t="s">
        <v>67</v>
      </c>
      <c r="C21" s="21"/>
      <c r="D21" s="22"/>
      <c r="E21" s="22">
        <v>0.00844</v>
      </c>
      <c r="F21" s="22"/>
      <c r="G21" s="22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69">
        <v>0.0203</v>
      </c>
      <c r="S21" s="69"/>
      <c r="T21" s="69"/>
      <c r="U21" s="69"/>
      <c r="V21" s="69"/>
      <c r="W21" s="69"/>
      <c r="X21" s="69"/>
      <c r="Y21" s="69"/>
      <c r="Z21" s="70"/>
    </row>
    <row r="22" spans="1:26">
      <c r="A22" s="37"/>
      <c r="B22" s="24" t="s">
        <v>43</v>
      </c>
      <c r="C22" s="21"/>
      <c r="D22" s="22"/>
      <c r="E22" s="22"/>
      <c r="F22" s="22"/>
      <c r="G22" s="22"/>
      <c r="H22" s="23"/>
      <c r="I22" s="22"/>
      <c r="J22" s="22">
        <v>0.0494</v>
      </c>
      <c r="K22" s="22"/>
      <c r="L22" s="22"/>
      <c r="M22" s="22"/>
      <c r="N22" s="22"/>
      <c r="O22" s="22"/>
      <c r="P22" s="22"/>
      <c r="Q22" s="22"/>
      <c r="R22" s="69"/>
      <c r="S22" s="69"/>
      <c r="T22" s="69"/>
      <c r="U22" s="69"/>
      <c r="V22" s="69"/>
      <c r="W22" s="69"/>
      <c r="X22" s="69"/>
      <c r="Y22" s="69"/>
      <c r="Z22" s="70"/>
    </row>
    <row r="23" spans="1:26">
      <c r="A23" s="83"/>
      <c r="B23" s="84"/>
      <c r="C23" s="85"/>
      <c r="D23" s="86"/>
      <c r="E23" s="86"/>
      <c r="F23" s="86"/>
      <c r="G23" s="86"/>
      <c r="H23" s="92"/>
      <c r="I23" s="86"/>
      <c r="J23" s="86"/>
      <c r="K23" s="86"/>
      <c r="L23" s="86"/>
      <c r="M23" s="86"/>
      <c r="N23" s="86"/>
      <c r="O23" s="86"/>
      <c r="P23" s="86"/>
      <c r="Q23" s="86"/>
      <c r="R23" s="94"/>
      <c r="S23" s="94"/>
      <c r="T23" s="94"/>
      <c r="U23" s="94"/>
      <c r="V23" s="94"/>
      <c r="W23" s="94"/>
      <c r="X23" s="94"/>
      <c r="Y23" s="94"/>
      <c r="Z23" s="70"/>
    </row>
    <row r="24" spans="1:26">
      <c r="A24" s="40"/>
      <c r="B24" s="41"/>
      <c r="C24" s="27"/>
      <c r="D24" s="28"/>
      <c r="E24" s="28"/>
      <c r="F24" s="28"/>
      <c r="G24" s="28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71"/>
      <c r="S24" s="71"/>
      <c r="T24" s="71"/>
      <c r="U24" s="71"/>
      <c r="V24" s="71"/>
      <c r="W24" s="71"/>
      <c r="X24" s="71"/>
      <c r="Y24" s="71"/>
      <c r="Z24" s="70"/>
    </row>
    <row r="25" spans="1:26">
      <c r="A25" s="35" t="s">
        <v>44</v>
      </c>
      <c r="B25" s="15" t="s">
        <v>144</v>
      </c>
      <c r="C25" s="16">
        <v>0.02885</v>
      </c>
      <c r="D25" s="17"/>
      <c r="E25" s="17">
        <v>0.01</v>
      </c>
      <c r="F25" s="17"/>
      <c r="G25" s="17"/>
      <c r="H25" s="18"/>
      <c r="I25" s="17"/>
      <c r="J25" s="17"/>
      <c r="K25" s="17"/>
      <c r="L25" s="17"/>
      <c r="M25" s="17"/>
      <c r="N25" s="17"/>
      <c r="O25" s="17">
        <v>0.014444</v>
      </c>
      <c r="P25" s="17"/>
      <c r="Q25" s="17"/>
      <c r="R25" s="67"/>
      <c r="S25" s="67"/>
      <c r="T25" s="67"/>
      <c r="U25" s="67"/>
      <c r="V25" s="67"/>
      <c r="W25" s="67"/>
      <c r="X25" s="67">
        <v>0.0435</v>
      </c>
      <c r="Y25" s="67">
        <v>14</v>
      </c>
      <c r="Z25" s="70"/>
    </row>
    <row r="26" spans="1:26">
      <c r="A26" s="37"/>
      <c r="B26" s="20" t="s">
        <v>34</v>
      </c>
      <c r="C26" s="21"/>
      <c r="D26" s="22"/>
      <c r="E26" s="22">
        <v>0.007</v>
      </c>
      <c r="F26" s="22"/>
      <c r="G26" s="22"/>
      <c r="H26" s="23">
        <v>0.0006</v>
      </c>
      <c r="I26" s="22"/>
      <c r="J26" s="22"/>
      <c r="K26" s="22"/>
      <c r="L26" s="22"/>
      <c r="M26" s="22"/>
      <c r="N26" s="22"/>
      <c r="O26" s="22"/>
      <c r="P26" s="22"/>
      <c r="Q26" s="22"/>
      <c r="R26" s="69"/>
      <c r="S26" s="69"/>
      <c r="T26" s="69"/>
      <c r="U26" s="69"/>
      <c r="V26" s="69"/>
      <c r="W26" s="69"/>
      <c r="X26" s="69"/>
      <c r="Y26" s="69"/>
      <c r="Z26" s="70"/>
    </row>
    <row r="27" spans="1:26">
      <c r="A27" s="37"/>
      <c r="B27" s="20"/>
      <c r="C27" s="21"/>
      <c r="D27" s="22"/>
      <c r="E27" s="22"/>
      <c r="F27" s="22"/>
      <c r="G27" s="22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69"/>
      <c r="S27" s="69"/>
      <c r="T27" s="69"/>
      <c r="U27" s="69"/>
      <c r="V27" s="69"/>
      <c r="W27" s="69"/>
      <c r="X27" s="69"/>
      <c r="Y27" s="69"/>
      <c r="Z27" s="151"/>
    </row>
    <row r="28" spans="1:26">
      <c r="A28" s="37"/>
      <c r="B28" s="20"/>
      <c r="C28" s="21"/>
      <c r="D28" s="22"/>
      <c r="E28" s="22"/>
      <c r="F28" s="22"/>
      <c r="G28" s="22"/>
      <c r="H28" s="23"/>
      <c r="I28" s="22"/>
      <c r="J28" s="22"/>
      <c r="K28" s="22"/>
      <c r="L28" s="22"/>
      <c r="M28" s="22"/>
      <c r="N28" s="22"/>
      <c r="O28" s="22"/>
      <c r="P28" s="22"/>
      <c r="Q28" s="22"/>
      <c r="R28" s="69"/>
      <c r="S28" s="69"/>
      <c r="T28" s="69"/>
      <c r="U28" s="69"/>
      <c r="V28" s="69"/>
      <c r="W28" s="69"/>
      <c r="X28" s="69"/>
      <c r="Y28" s="69"/>
      <c r="Z28" s="73"/>
    </row>
    <row r="29" ht="13.95" spans="1:26">
      <c r="A29" s="40"/>
      <c r="B29" s="26"/>
      <c r="C29" s="27"/>
      <c r="D29" s="28"/>
      <c r="E29" s="28"/>
      <c r="F29" s="28"/>
      <c r="G29" s="28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71"/>
      <c r="S29" s="71"/>
      <c r="T29" s="71"/>
      <c r="U29" s="71"/>
      <c r="V29" s="71"/>
      <c r="W29" s="71">
        <v>1</v>
      </c>
      <c r="X29" s="71"/>
      <c r="Y29" s="71"/>
      <c r="Z29" s="132"/>
    </row>
    <row r="30" ht="15.6" spans="1:26">
      <c r="A30" s="42" t="s">
        <v>46</v>
      </c>
      <c r="B30" s="43"/>
      <c r="C30" s="16">
        <f t="shared" ref="C30:V30" si="0">SUM(C9:C29)</f>
        <v>0.18115</v>
      </c>
      <c r="D30" s="17">
        <f t="shared" si="0"/>
        <v>0.0172</v>
      </c>
      <c r="E30" s="17">
        <f t="shared" si="0"/>
        <v>0.03764</v>
      </c>
      <c r="F30" s="17">
        <f t="shared" si="0"/>
        <v>0.007</v>
      </c>
      <c r="G30" s="17">
        <f t="shared" si="0"/>
        <v>0.02944</v>
      </c>
      <c r="H30" s="17">
        <f t="shared" si="0"/>
        <v>0.00123</v>
      </c>
      <c r="I30" s="17">
        <f t="shared" si="0"/>
        <v>0.0295</v>
      </c>
      <c r="J30" s="17">
        <f t="shared" si="0"/>
        <v>0.0494</v>
      </c>
      <c r="K30" s="17">
        <f t="shared" si="0"/>
        <v>0.1173</v>
      </c>
      <c r="L30" s="17">
        <f t="shared" si="0"/>
        <v>0.075</v>
      </c>
      <c r="M30" s="17">
        <f t="shared" si="0"/>
        <v>0.0246</v>
      </c>
      <c r="N30" s="17">
        <f t="shared" si="0"/>
        <v>0.019</v>
      </c>
      <c r="O30" s="17">
        <f t="shared" si="0"/>
        <v>0.021328</v>
      </c>
      <c r="P30" s="17">
        <f t="shared" si="0"/>
        <v>0.0782</v>
      </c>
      <c r="Q30" s="17">
        <f t="shared" si="0"/>
        <v>0.0288</v>
      </c>
      <c r="R30" s="17">
        <f t="shared" si="0"/>
        <v>0.0203</v>
      </c>
      <c r="S30" s="17">
        <f t="shared" si="0"/>
        <v>0.0091</v>
      </c>
      <c r="T30" s="17">
        <f t="shared" si="0"/>
        <v>0.05925</v>
      </c>
      <c r="U30" s="17">
        <f t="shared" si="0"/>
        <v>0.039</v>
      </c>
      <c r="V30" s="17">
        <f t="shared" si="0"/>
        <v>0.0275</v>
      </c>
      <c r="W30" s="17">
        <v>1</v>
      </c>
      <c r="X30" s="119">
        <f>SUM(X9:X29)</f>
        <v>0.0435</v>
      </c>
      <c r="Y30" s="123">
        <v>16</v>
      </c>
      <c r="Z30" s="15"/>
    </row>
    <row r="31" ht="15.6" hidden="1" spans="1:26">
      <c r="A31" s="44" t="s">
        <v>47</v>
      </c>
      <c r="B31" s="45"/>
      <c r="C31" s="87">
        <f>138*C30</f>
        <v>24.9987</v>
      </c>
      <c r="D31" s="87">
        <f t="shared" ref="D31:Y31" si="1">138*D30</f>
        <v>2.3736</v>
      </c>
      <c r="E31" s="87">
        <f t="shared" si="1"/>
        <v>5.19432</v>
      </c>
      <c r="F31" s="87">
        <f t="shared" si="1"/>
        <v>0.966</v>
      </c>
      <c r="G31" s="87">
        <f t="shared" si="1"/>
        <v>4.06272</v>
      </c>
      <c r="H31" s="87">
        <f t="shared" si="1"/>
        <v>0.16974</v>
      </c>
      <c r="I31" s="87">
        <f t="shared" si="1"/>
        <v>4.071</v>
      </c>
      <c r="J31" s="87">
        <f t="shared" si="1"/>
        <v>6.8172</v>
      </c>
      <c r="K31" s="87">
        <f t="shared" si="1"/>
        <v>16.1874</v>
      </c>
      <c r="L31" s="87">
        <f t="shared" si="1"/>
        <v>10.35</v>
      </c>
      <c r="M31" s="87">
        <f t="shared" si="1"/>
        <v>3.3948</v>
      </c>
      <c r="N31" s="87">
        <f t="shared" si="1"/>
        <v>2.622</v>
      </c>
      <c r="O31" s="87">
        <f t="shared" si="1"/>
        <v>2.943264</v>
      </c>
      <c r="P31" s="87">
        <f t="shared" si="1"/>
        <v>10.7916</v>
      </c>
      <c r="Q31" s="87">
        <f t="shared" si="1"/>
        <v>3.9744</v>
      </c>
      <c r="R31" s="87">
        <f t="shared" si="1"/>
        <v>2.8014</v>
      </c>
      <c r="S31" s="87">
        <f t="shared" si="1"/>
        <v>1.2558</v>
      </c>
      <c r="T31" s="87">
        <f t="shared" si="1"/>
        <v>8.1765</v>
      </c>
      <c r="U31" s="87">
        <f t="shared" si="1"/>
        <v>5.382</v>
      </c>
      <c r="V31" s="87">
        <f t="shared" si="1"/>
        <v>3.795</v>
      </c>
      <c r="W31" s="87">
        <f t="shared" si="1"/>
        <v>138</v>
      </c>
      <c r="X31" s="87">
        <f t="shared" si="1"/>
        <v>6.003</v>
      </c>
      <c r="Y31" s="87">
        <v>16</v>
      </c>
      <c r="Z31" s="20"/>
    </row>
    <row r="32" ht="15.6" spans="1:26">
      <c r="A32" s="44" t="s">
        <v>47</v>
      </c>
      <c r="B32" s="45"/>
      <c r="C32" s="47">
        <f t="shared" ref="C32:L32" si="2">ROUND(C31,2)</f>
        <v>25</v>
      </c>
      <c r="D32" s="49">
        <f t="shared" si="2"/>
        <v>2.37</v>
      </c>
      <c r="E32" s="49">
        <f t="shared" si="2"/>
        <v>5.19</v>
      </c>
      <c r="F32" s="49">
        <f t="shared" si="2"/>
        <v>0.97</v>
      </c>
      <c r="G32" s="49">
        <f t="shared" si="2"/>
        <v>4.06</v>
      </c>
      <c r="H32" s="49">
        <f t="shared" si="2"/>
        <v>0.17</v>
      </c>
      <c r="I32" s="49">
        <f t="shared" si="2"/>
        <v>4.07</v>
      </c>
      <c r="J32" s="49">
        <f t="shared" si="2"/>
        <v>6.82</v>
      </c>
      <c r="K32" s="49">
        <f t="shared" si="2"/>
        <v>16.19</v>
      </c>
      <c r="L32" s="49">
        <f t="shared" si="2"/>
        <v>10.35</v>
      </c>
      <c r="M32" s="57">
        <f t="shared" ref="L32:V32" si="3">ROUND(M31,2)</f>
        <v>3.39</v>
      </c>
      <c r="N32" s="57">
        <f t="shared" si="3"/>
        <v>2.62</v>
      </c>
      <c r="O32" s="57">
        <f t="shared" si="3"/>
        <v>2.94</v>
      </c>
      <c r="P32" s="57">
        <f t="shared" si="3"/>
        <v>10.79</v>
      </c>
      <c r="Q32" s="57">
        <f t="shared" si="3"/>
        <v>3.97</v>
      </c>
      <c r="R32" s="57">
        <f t="shared" si="3"/>
        <v>2.8</v>
      </c>
      <c r="S32" s="57">
        <f t="shared" si="3"/>
        <v>1.26</v>
      </c>
      <c r="T32" s="57">
        <f t="shared" si="3"/>
        <v>8.18</v>
      </c>
      <c r="U32" s="57">
        <f t="shared" si="3"/>
        <v>5.38</v>
      </c>
      <c r="V32" s="57">
        <v>4</v>
      </c>
      <c r="W32" s="57">
        <v>1</v>
      </c>
      <c r="X32" s="57">
        <f>ROUND(X31,2)</f>
        <v>6</v>
      </c>
      <c r="Y32" s="76">
        <v>16</v>
      </c>
      <c r="Z32" s="20"/>
    </row>
    <row r="33" ht="15.6" spans="1:26">
      <c r="A33" s="44" t="s">
        <v>48</v>
      </c>
      <c r="B33" s="45"/>
      <c r="C33" s="47">
        <v>70</v>
      </c>
      <c r="D33" s="48">
        <v>770</v>
      </c>
      <c r="E33" s="48">
        <v>76</v>
      </c>
      <c r="F33" s="49">
        <v>44</v>
      </c>
      <c r="G33" s="49">
        <v>123</v>
      </c>
      <c r="H33" s="48">
        <v>1650</v>
      </c>
      <c r="I33" s="48">
        <v>62.37</v>
      </c>
      <c r="J33" s="48">
        <v>39.5</v>
      </c>
      <c r="K33" s="49">
        <v>80.1</v>
      </c>
      <c r="L33" s="49">
        <v>31.15</v>
      </c>
      <c r="M33" s="49">
        <v>47</v>
      </c>
      <c r="N33" s="57">
        <v>55.18</v>
      </c>
      <c r="O33" s="57">
        <v>200</v>
      </c>
      <c r="P33" s="49">
        <v>245</v>
      </c>
      <c r="Q33" s="49">
        <v>300</v>
      </c>
      <c r="R33" s="57">
        <v>222.5</v>
      </c>
      <c r="S33" s="57">
        <v>297</v>
      </c>
      <c r="T33" s="57">
        <v>31.15</v>
      </c>
      <c r="U33" s="57">
        <v>85</v>
      </c>
      <c r="V33" s="57">
        <v>230</v>
      </c>
      <c r="W33" s="57">
        <v>11</v>
      </c>
      <c r="X33" s="57">
        <v>84.55</v>
      </c>
      <c r="Y33" s="57">
        <v>7.12</v>
      </c>
      <c r="Z33" s="75"/>
    </row>
    <row r="34" ht="16.35" spans="1:26">
      <c r="A34" s="50" t="s">
        <v>49</v>
      </c>
      <c r="B34" s="51"/>
      <c r="C34" s="88">
        <f t="shared" ref="C34:Y34" si="4">C32*C33</f>
        <v>1750</v>
      </c>
      <c r="D34" s="88">
        <f t="shared" si="4"/>
        <v>1824.9</v>
      </c>
      <c r="E34" s="88">
        <f t="shared" si="4"/>
        <v>394.44</v>
      </c>
      <c r="F34" s="88">
        <f t="shared" si="4"/>
        <v>42.68</v>
      </c>
      <c r="G34" s="88">
        <f t="shared" si="4"/>
        <v>499.38</v>
      </c>
      <c r="H34" s="88">
        <f t="shared" si="4"/>
        <v>280.5</v>
      </c>
      <c r="I34" s="88">
        <f t="shared" si="4"/>
        <v>253.8459</v>
      </c>
      <c r="J34" s="88">
        <f t="shared" si="4"/>
        <v>269.39</v>
      </c>
      <c r="K34" s="88">
        <f t="shared" si="4"/>
        <v>1296.819</v>
      </c>
      <c r="L34" s="88">
        <f t="shared" si="4"/>
        <v>322.4025</v>
      </c>
      <c r="M34" s="88">
        <f t="shared" si="4"/>
        <v>159.33</v>
      </c>
      <c r="N34" s="88">
        <f t="shared" si="4"/>
        <v>144.5716</v>
      </c>
      <c r="O34" s="88">
        <f t="shared" si="4"/>
        <v>588</v>
      </c>
      <c r="P34" s="88">
        <f t="shared" si="4"/>
        <v>2643.55</v>
      </c>
      <c r="Q34" s="88">
        <v>1191.9</v>
      </c>
      <c r="R34" s="88">
        <f t="shared" si="4"/>
        <v>623</v>
      </c>
      <c r="S34" s="88">
        <f t="shared" si="4"/>
        <v>374.22</v>
      </c>
      <c r="T34" s="88">
        <f t="shared" si="4"/>
        <v>254.807</v>
      </c>
      <c r="U34" s="88">
        <f t="shared" si="4"/>
        <v>457.3</v>
      </c>
      <c r="V34" s="88">
        <f t="shared" si="4"/>
        <v>920</v>
      </c>
      <c r="W34" s="88">
        <f t="shared" si="4"/>
        <v>11</v>
      </c>
      <c r="X34" s="88">
        <f t="shared" si="4"/>
        <v>507.3</v>
      </c>
      <c r="Y34" s="88">
        <f t="shared" si="4"/>
        <v>113.92</v>
      </c>
      <c r="Z34" s="77">
        <f>SUM(C34:Y34)</f>
        <v>14923.256</v>
      </c>
    </row>
    <row r="35" ht="15.6" spans="1:26">
      <c r="A35" s="53"/>
      <c r="B35" s="53"/>
      <c r="C35" s="54"/>
      <c r="D35" s="54"/>
      <c r="E35" s="54"/>
      <c r="F35" s="54"/>
      <c r="G35" s="54"/>
      <c r="H35" s="9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8">
        <f>Z34/Z2</f>
        <v>108.139536231884</v>
      </c>
    </row>
    <row r="36" customFormat="1" ht="15.6" spans="1:26">
      <c r="A36" s="55"/>
      <c r="B36" s="55"/>
      <c r="H36" s="78"/>
      <c r="Q36" s="54"/>
      <c r="Z36" s="59"/>
    </row>
    <row r="37" customFormat="1" ht="27" customHeight="1" spans="2:17">
      <c r="B37" s="56" t="s">
        <v>50</v>
      </c>
      <c r="Q37" s="58"/>
    </row>
    <row r="38" customFormat="1" ht="27" customHeight="1" spans="2:17">
      <c r="B38" s="56" t="s">
        <v>51</v>
      </c>
      <c r="Q38" s="58"/>
    </row>
    <row r="39" customFormat="1" ht="27" customHeight="1" spans="2:2">
      <c r="B39" s="56" t="s">
        <v>52</v>
      </c>
    </row>
  </sheetData>
  <mergeCells count="38">
    <mergeCell ref="A1:Z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5" orientation="landscape" useFirstPageNumber="1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Z39"/>
  <sheetViews>
    <sheetView workbookViewId="0">
      <pane ySplit="7" topLeftCell="A14" activePane="bottomLeft" state="frozen"/>
      <selection/>
      <selection pane="bottomLeft" activeCell="C17" sqref="C17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78" customWidth="1"/>
    <col min="9" max="10" width="6.11111111111111" customWidth="1"/>
    <col min="11" max="11" width="7.11111111111111" customWidth="1"/>
    <col min="12" max="12" width="7.44444444444444" customWidth="1"/>
    <col min="13" max="13" width="6.22222222222222" customWidth="1"/>
    <col min="14" max="14" width="6" customWidth="1"/>
    <col min="15" max="15" width="6.11111111111111" customWidth="1"/>
    <col min="16" max="20" width="7" customWidth="1"/>
    <col min="21" max="23" width="6.44444444444444" customWidth="1"/>
    <col min="24" max="24" width="7.11111111111111" customWidth="1"/>
    <col min="25" max="25" width="5.33333333333333" customWidth="1"/>
    <col min="26" max="26" width="8.66666666666667" customWidth="1"/>
  </cols>
  <sheetData>
    <row r="1" s="1" customFormat="1" ht="43" customHeight="1" spans="1:1">
      <c r="A1" s="1" t="s">
        <v>0</v>
      </c>
    </row>
    <row r="2" customHeight="1" spans="1:26">
      <c r="A2" s="2"/>
      <c r="B2" s="3" t="s">
        <v>145</v>
      </c>
      <c r="C2" s="4" t="s">
        <v>2</v>
      </c>
      <c r="D2" s="4" t="s">
        <v>3</v>
      </c>
      <c r="E2" s="4" t="s">
        <v>4</v>
      </c>
      <c r="F2" s="4" t="s">
        <v>75</v>
      </c>
      <c r="G2" s="4" t="s">
        <v>6</v>
      </c>
      <c r="H2" s="89" t="s">
        <v>8</v>
      </c>
      <c r="I2" s="4" t="s">
        <v>9</v>
      </c>
      <c r="J2" s="4" t="s">
        <v>10</v>
      </c>
      <c r="K2" s="4" t="s">
        <v>72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56</v>
      </c>
      <c r="Q2" s="4" t="s">
        <v>146</v>
      </c>
      <c r="R2" s="4" t="s">
        <v>78</v>
      </c>
      <c r="S2" s="4" t="s">
        <v>76</v>
      </c>
      <c r="T2" s="4" t="s">
        <v>18</v>
      </c>
      <c r="U2" s="4" t="s">
        <v>20</v>
      </c>
      <c r="V2" s="4" t="s">
        <v>23</v>
      </c>
      <c r="W2" s="4" t="s">
        <v>87</v>
      </c>
      <c r="X2" s="4" t="s">
        <v>21</v>
      </c>
      <c r="Y2" s="4" t="s">
        <v>24</v>
      </c>
      <c r="Z2" s="95">
        <v>128</v>
      </c>
    </row>
    <row r="3" spans="1:26">
      <c r="A3" s="5"/>
      <c r="B3" s="6"/>
      <c r="C3" s="7"/>
      <c r="D3" s="7"/>
      <c r="E3" s="7"/>
      <c r="F3" s="7"/>
      <c r="G3" s="7"/>
      <c r="H3" s="9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96"/>
    </row>
    <row r="4" spans="1:26">
      <c r="A4" s="5"/>
      <c r="B4" s="6"/>
      <c r="C4" s="7"/>
      <c r="D4" s="7"/>
      <c r="E4" s="7"/>
      <c r="F4" s="7"/>
      <c r="G4" s="7"/>
      <c r="H4" s="9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6"/>
    </row>
    <row r="5" ht="12" customHeight="1" spans="1:26">
      <c r="A5" s="5"/>
      <c r="B5" s="6"/>
      <c r="C5" s="7"/>
      <c r="D5" s="7"/>
      <c r="E5" s="7"/>
      <c r="F5" s="7"/>
      <c r="G5" s="7"/>
      <c r="H5" s="9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6"/>
    </row>
    <row r="6" spans="1:26">
      <c r="A6" s="5"/>
      <c r="B6" s="6"/>
      <c r="C6" s="7"/>
      <c r="D6" s="7"/>
      <c r="E6" s="7"/>
      <c r="F6" s="7"/>
      <c r="G6" s="7"/>
      <c r="H6" s="9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6"/>
    </row>
    <row r="7" ht="28" customHeight="1" spans="1:26">
      <c r="A7" s="79"/>
      <c r="B7" s="9"/>
      <c r="C7" s="10"/>
      <c r="D7" s="10"/>
      <c r="E7" s="10"/>
      <c r="F7" s="10"/>
      <c r="G7" s="10"/>
      <c r="H7" s="9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7"/>
    </row>
    <row r="8" ht="15" customHeight="1" spans="1:26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147" t="s">
        <v>30</v>
      </c>
    </row>
    <row r="9" spans="1:26">
      <c r="A9" s="14" t="s">
        <v>31</v>
      </c>
      <c r="B9" s="15" t="s">
        <v>89</v>
      </c>
      <c r="C9" s="16">
        <v>0.1554</v>
      </c>
      <c r="D9" s="17"/>
      <c r="E9" s="17">
        <v>0.0054</v>
      </c>
      <c r="F9" s="17">
        <v>0.0164</v>
      </c>
      <c r="G9" s="17">
        <v>0.0119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7"/>
      <c r="V9" s="67"/>
      <c r="W9" s="67"/>
      <c r="X9" s="67"/>
      <c r="Y9" s="67"/>
      <c r="Z9" s="148" t="s">
        <v>106</v>
      </c>
    </row>
    <row r="10" spans="1:26">
      <c r="A10" s="19"/>
      <c r="B10" s="20" t="s">
        <v>34</v>
      </c>
      <c r="C10" s="21"/>
      <c r="D10" s="22"/>
      <c r="E10" s="22">
        <v>0.0076</v>
      </c>
      <c r="F10" s="22"/>
      <c r="G10" s="22"/>
      <c r="H10" s="23">
        <v>0.0006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69"/>
      <c r="V10" s="69"/>
      <c r="W10" s="69"/>
      <c r="X10" s="69"/>
      <c r="Y10" s="69"/>
      <c r="Z10" s="149"/>
    </row>
    <row r="11" spans="1:26">
      <c r="A11" s="19"/>
      <c r="B11" s="24" t="s">
        <v>35</v>
      </c>
      <c r="C11" s="21"/>
      <c r="D11" s="22">
        <v>0.0109</v>
      </c>
      <c r="E11" s="22"/>
      <c r="F11" s="22"/>
      <c r="G11" s="22"/>
      <c r="H11" s="23"/>
      <c r="I11" s="22">
        <v>0.0313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69"/>
      <c r="V11" s="69"/>
      <c r="W11" s="69"/>
      <c r="X11" s="69"/>
      <c r="Y11" s="69"/>
      <c r="Z11" s="149"/>
    </row>
    <row r="12" spans="1:26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69"/>
      <c r="V12" s="69"/>
      <c r="W12" s="69"/>
      <c r="X12" s="69"/>
      <c r="Y12" s="69"/>
      <c r="Z12" s="149"/>
    </row>
    <row r="13" spans="1:26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71"/>
      <c r="V13" s="71"/>
      <c r="W13" s="71"/>
      <c r="X13" s="71"/>
      <c r="Y13" s="71"/>
      <c r="Z13" s="149"/>
    </row>
    <row r="14" spans="1:26">
      <c r="A14" s="14" t="s">
        <v>36</v>
      </c>
      <c r="B14" s="15" t="s">
        <v>72</v>
      </c>
      <c r="C14" s="16"/>
      <c r="D14" s="17"/>
      <c r="E14" s="17"/>
      <c r="F14" s="17"/>
      <c r="G14" s="17"/>
      <c r="H14" s="18"/>
      <c r="I14" s="17"/>
      <c r="J14" s="17"/>
      <c r="K14" s="17">
        <v>0.1289</v>
      </c>
      <c r="L14" s="17"/>
      <c r="M14" s="17"/>
      <c r="N14" s="17"/>
      <c r="O14" s="17"/>
      <c r="P14" s="17"/>
      <c r="Q14" s="17"/>
      <c r="R14" s="17"/>
      <c r="S14" s="17"/>
      <c r="T14" s="17"/>
      <c r="U14" s="67"/>
      <c r="V14" s="67"/>
      <c r="W14" s="67"/>
      <c r="X14" s="67"/>
      <c r="Y14" s="67"/>
      <c r="Z14" s="149"/>
    </row>
    <row r="15" spans="1:26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9"/>
      <c r="V15" s="69"/>
      <c r="W15" s="69"/>
      <c r="X15" s="69"/>
      <c r="Y15" s="69"/>
      <c r="Z15" s="149"/>
    </row>
    <row r="16" spans="1:26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69"/>
      <c r="V16" s="69"/>
      <c r="W16" s="69"/>
      <c r="X16" s="69"/>
      <c r="Y16" s="69"/>
      <c r="Z16" s="149"/>
    </row>
    <row r="17" spans="1:26">
      <c r="A17" s="30"/>
      <c r="B17" s="26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72"/>
      <c r="V17" s="72"/>
      <c r="W17" s="72"/>
      <c r="X17" s="72"/>
      <c r="Y17" s="72"/>
      <c r="Z17" s="149"/>
    </row>
    <row r="18" ht="29" customHeight="1" spans="1:26">
      <c r="A18" s="35" t="s">
        <v>37</v>
      </c>
      <c r="B18" s="36" t="s">
        <v>147</v>
      </c>
      <c r="C18" s="16"/>
      <c r="D18" s="17"/>
      <c r="E18" s="17"/>
      <c r="F18" s="17"/>
      <c r="G18" s="17"/>
      <c r="H18" s="18"/>
      <c r="I18" s="17"/>
      <c r="J18" s="17"/>
      <c r="K18" s="17"/>
      <c r="L18" s="17">
        <v>0.0939</v>
      </c>
      <c r="M18" s="17">
        <v>0.0108</v>
      </c>
      <c r="N18" s="17">
        <v>0.0075</v>
      </c>
      <c r="O18" s="17">
        <v>0.002422</v>
      </c>
      <c r="P18" s="17">
        <v>0.0764</v>
      </c>
      <c r="Q18" s="17">
        <v>0.04694</v>
      </c>
      <c r="R18" s="17"/>
      <c r="S18" s="17"/>
      <c r="T18" s="17"/>
      <c r="U18" s="67"/>
      <c r="V18" s="67"/>
      <c r="W18" s="67"/>
      <c r="X18" s="67">
        <v>0.006</v>
      </c>
      <c r="Y18" s="67"/>
      <c r="Z18" s="149"/>
    </row>
    <row r="19" ht="15" customHeight="1" spans="1:26">
      <c r="A19" s="37"/>
      <c r="B19" s="38" t="s">
        <v>148</v>
      </c>
      <c r="C19" s="21"/>
      <c r="D19" s="22"/>
      <c r="E19" s="22"/>
      <c r="F19" s="22"/>
      <c r="G19" s="22"/>
      <c r="H19" s="23"/>
      <c r="I19" s="22">
        <v>0.01</v>
      </c>
      <c r="J19" s="22"/>
      <c r="K19" s="22"/>
      <c r="L19" s="22"/>
      <c r="M19" s="22">
        <v>0.0121</v>
      </c>
      <c r="N19" s="22">
        <v>0.0135</v>
      </c>
      <c r="O19" s="22">
        <v>0.0044</v>
      </c>
      <c r="P19" s="22"/>
      <c r="Q19" s="22"/>
      <c r="R19" s="22"/>
      <c r="S19" s="22"/>
      <c r="T19" s="22">
        <v>0.0782</v>
      </c>
      <c r="U19" s="69"/>
      <c r="V19" s="69"/>
      <c r="W19" s="69"/>
      <c r="X19" s="69">
        <v>0.003</v>
      </c>
      <c r="Y19" s="69">
        <v>4</v>
      </c>
      <c r="Z19" s="149"/>
    </row>
    <row r="20" spans="1:26">
      <c r="A20" s="37"/>
      <c r="B20" s="39" t="s">
        <v>124</v>
      </c>
      <c r="C20" s="21">
        <v>0.0399</v>
      </c>
      <c r="D20" s="22">
        <v>0.005</v>
      </c>
      <c r="E20" s="22"/>
      <c r="F20" s="22"/>
      <c r="G20" s="22"/>
      <c r="H20" s="23"/>
      <c r="I20" s="22"/>
      <c r="J20" s="22"/>
      <c r="K20" s="22"/>
      <c r="L20" s="22">
        <v>0.2</v>
      </c>
      <c r="M20" s="22"/>
      <c r="N20" s="22"/>
      <c r="O20" s="22"/>
      <c r="P20" s="22"/>
      <c r="Q20" s="22"/>
      <c r="R20" s="22"/>
      <c r="S20" s="22"/>
      <c r="T20" s="22"/>
      <c r="U20" s="69"/>
      <c r="V20" s="69"/>
      <c r="W20" s="69"/>
      <c r="X20" s="69"/>
      <c r="Y20" s="69"/>
      <c r="Z20" s="149"/>
    </row>
    <row r="21" spans="1:26">
      <c r="A21" s="37"/>
      <c r="B21" s="38" t="s">
        <v>67</v>
      </c>
      <c r="C21" s="21"/>
      <c r="D21" s="22"/>
      <c r="E21" s="22">
        <v>0.00844</v>
      </c>
      <c r="F21" s="22"/>
      <c r="G21" s="22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69">
        <v>0.0195</v>
      </c>
      <c r="V21" s="69"/>
      <c r="W21" s="69"/>
      <c r="X21" s="69"/>
      <c r="Y21" s="69"/>
      <c r="Z21" s="149"/>
    </row>
    <row r="22" spans="1:26">
      <c r="A22" s="37"/>
      <c r="B22" s="24" t="s">
        <v>43</v>
      </c>
      <c r="C22" s="21"/>
      <c r="D22" s="22"/>
      <c r="E22" s="22"/>
      <c r="F22" s="22"/>
      <c r="G22" s="22"/>
      <c r="H22" s="23"/>
      <c r="I22" s="22"/>
      <c r="J22" s="22">
        <v>0.0494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69"/>
      <c r="V22" s="69"/>
      <c r="W22" s="69"/>
      <c r="X22" s="69"/>
      <c r="Y22" s="69"/>
      <c r="Z22" s="149"/>
    </row>
    <row r="23" spans="1:26">
      <c r="A23" s="83"/>
      <c r="B23" s="84"/>
      <c r="C23" s="85"/>
      <c r="D23" s="86"/>
      <c r="E23" s="86"/>
      <c r="F23" s="86"/>
      <c r="G23" s="86"/>
      <c r="H23" s="92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94"/>
      <c r="V23" s="94"/>
      <c r="W23" s="94"/>
      <c r="X23" s="94"/>
      <c r="Y23" s="94"/>
      <c r="Z23" s="149"/>
    </row>
    <row r="24" spans="1:26">
      <c r="A24" s="40"/>
      <c r="B24" s="41"/>
      <c r="C24" s="27"/>
      <c r="D24" s="28"/>
      <c r="E24" s="28"/>
      <c r="F24" s="28"/>
      <c r="G24" s="28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71"/>
      <c r="V24" s="71"/>
      <c r="W24" s="71"/>
      <c r="X24" s="71"/>
      <c r="Y24" s="71"/>
      <c r="Z24" s="149"/>
    </row>
    <row r="25" spans="1:26">
      <c r="A25" s="35" t="s">
        <v>44</v>
      </c>
      <c r="B25" s="15" t="s">
        <v>83</v>
      </c>
      <c r="C25" s="16"/>
      <c r="D25" s="17">
        <v>0.0044</v>
      </c>
      <c r="E25" s="17">
        <v>0.0044</v>
      </c>
      <c r="F25" s="17"/>
      <c r="G25" s="17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>
        <v>0.0374</v>
      </c>
      <c r="S25" s="17">
        <v>0.0089</v>
      </c>
      <c r="T25" s="17"/>
      <c r="U25" s="67"/>
      <c r="V25" s="67"/>
      <c r="W25" s="67"/>
      <c r="X25" s="67"/>
      <c r="Y25" s="67"/>
      <c r="Z25" s="149"/>
    </row>
    <row r="26" spans="1:26">
      <c r="A26" s="37"/>
      <c r="B26" s="20" t="s">
        <v>34</v>
      </c>
      <c r="C26" s="21"/>
      <c r="D26" s="22"/>
      <c r="E26" s="22">
        <v>0.00796</v>
      </c>
      <c r="F26" s="22"/>
      <c r="G26" s="22"/>
      <c r="H26" s="23">
        <v>0.0006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69"/>
      <c r="V26" s="69"/>
      <c r="W26" s="69"/>
      <c r="X26" s="69"/>
      <c r="Y26" s="69"/>
      <c r="Z26" s="149"/>
    </row>
    <row r="27" spans="1:26">
      <c r="A27" s="37"/>
      <c r="B27" s="20"/>
      <c r="C27" s="21"/>
      <c r="D27" s="22"/>
      <c r="E27" s="22"/>
      <c r="F27" s="22"/>
      <c r="G27" s="22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69"/>
      <c r="V27" s="69"/>
      <c r="W27" s="69"/>
      <c r="X27" s="69"/>
      <c r="Y27" s="69"/>
      <c r="Z27" s="149"/>
    </row>
    <row r="28" spans="1:26">
      <c r="A28" s="83"/>
      <c r="B28" s="142"/>
      <c r="C28" s="85"/>
      <c r="D28" s="86"/>
      <c r="E28" s="86"/>
      <c r="F28" s="86"/>
      <c r="G28" s="86"/>
      <c r="H28" s="92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94"/>
      <c r="V28" s="94"/>
      <c r="W28" s="94"/>
      <c r="X28" s="94"/>
      <c r="Y28" s="94"/>
      <c r="Z28" s="149"/>
    </row>
    <row r="29" spans="1:26">
      <c r="A29" s="40"/>
      <c r="B29" s="26"/>
      <c r="C29" s="27"/>
      <c r="D29" s="28"/>
      <c r="E29" s="28"/>
      <c r="F29" s="28"/>
      <c r="G29" s="28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71"/>
      <c r="V29" s="71">
        <v>1</v>
      </c>
      <c r="W29" s="71">
        <v>0.38</v>
      </c>
      <c r="X29" s="71"/>
      <c r="Y29" s="71"/>
      <c r="Z29" s="150"/>
    </row>
    <row r="30" ht="15.6" spans="1:26">
      <c r="A30" s="42" t="s">
        <v>46</v>
      </c>
      <c r="B30" s="43"/>
      <c r="C30" s="16">
        <f t="shared" ref="C30:U30" si="0">SUM(C9:C29)</f>
        <v>0.1953</v>
      </c>
      <c r="D30" s="17">
        <f t="shared" si="0"/>
        <v>0.0203</v>
      </c>
      <c r="E30" s="17">
        <f t="shared" si="0"/>
        <v>0.0338</v>
      </c>
      <c r="F30" s="17">
        <f t="shared" si="0"/>
        <v>0.0164</v>
      </c>
      <c r="G30" s="17">
        <f t="shared" si="0"/>
        <v>0.0119</v>
      </c>
      <c r="H30" s="17">
        <f t="shared" si="0"/>
        <v>0.0012</v>
      </c>
      <c r="I30" s="17">
        <f t="shared" si="0"/>
        <v>0.0413</v>
      </c>
      <c r="J30" s="17">
        <f t="shared" si="0"/>
        <v>0.0494</v>
      </c>
      <c r="K30" s="17">
        <f t="shared" si="0"/>
        <v>0.1289</v>
      </c>
      <c r="L30" s="17">
        <f t="shared" si="0"/>
        <v>0.2939</v>
      </c>
      <c r="M30" s="17">
        <f t="shared" si="0"/>
        <v>0.0229</v>
      </c>
      <c r="N30" s="17">
        <f t="shared" si="0"/>
        <v>0.021</v>
      </c>
      <c r="O30" s="17">
        <f t="shared" si="0"/>
        <v>0.006822</v>
      </c>
      <c r="P30" s="17">
        <f t="shared" si="0"/>
        <v>0.0764</v>
      </c>
      <c r="Q30" s="17">
        <f t="shared" si="0"/>
        <v>0.04694</v>
      </c>
      <c r="R30" s="17">
        <f t="shared" si="0"/>
        <v>0.0374</v>
      </c>
      <c r="S30" s="17">
        <f t="shared" si="0"/>
        <v>0.0089</v>
      </c>
      <c r="T30" s="17">
        <f t="shared" si="0"/>
        <v>0.0782</v>
      </c>
      <c r="U30" s="17">
        <f t="shared" si="0"/>
        <v>0.0195</v>
      </c>
      <c r="V30" s="17">
        <v>1</v>
      </c>
      <c r="W30" s="17">
        <v>0.38</v>
      </c>
      <c r="X30" s="17">
        <f>SUM(X9:X29)</f>
        <v>0.009</v>
      </c>
      <c r="Y30" s="123">
        <v>4</v>
      </c>
      <c r="Z30" s="134"/>
    </row>
    <row r="31" ht="15.6" hidden="1" spans="1:26">
      <c r="A31" s="44" t="s">
        <v>47</v>
      </c>
      <c r="B31" s="45"/>
      <c r="C31" s="87">
        <f>128*C30</f>
        <v>24.9984</v>
      </c>
      <c r="D31" s="87">
        <f t="shared" ref="D31:X31" si="1">128*D30</f>
        <v>2.5984</v>
      </c>
      <c r="E31" s="87">
        <f t="shared" si="1"/>
        <v>4.3264</v>
      </c>
      <c r="F31" s="87">
        <f t="shared" si="1"/>
        <v>2.0992</v>
      </c>
      <c r="G31" s="87">
        <f t="shared" si="1"/>
        <v>1.5232</v>
      </c>
      <c r="H31" s="87">
        <f t="shared" si="1"/>
        <v>0.1536</v>
      </c>
      <c r="I31" s="87">
        <f t="shared" si="1"/>
        <v>5.2864</v>
      </c>
      <c r="J31" s="87">
        <f t="shared" si="1"/>
        <v>6.3232</v>
      </c>
      <c r="K31" s="87">
        <v>33</v>
      </c>
      <c r="L31" s="87">
        <f t="shared" si="1"/>
        <v>37.6192</v>
      </c>
      <c r="M31" s="87">
        <f t="shared" si="1"/>
        <v>2.9312</v>
      </c>
      <c r="N31" s="87">
        <f t="shared" si="1"/>
        <v>2.688</v>
      </c>
      <c r="O31" s="87">
        <f t="shared" si="1"/>
        <v>0.873216</v>
      </c>
      <c r="P31" s="87">
        <f t="shared" si="1"/>
        <v>9.7792</v>
      </c>
      <c r="Q31" s="87">
        <f t="shared" si="1"/>
        <v>6.00832</v>
      </c>
      <c r="R31" s="87">
        <f t="shared" si="1"/>
        <v>4.7872</v>
      </c>
      <c r="S31" s="87">
        <f t="shared" si="1"/>
        <v>1.1392</v>
      </c>
      <c r="T31" s="87">
        <f t="shared" si="1"/>
        <v>10.0096</v>
      </c>
      <c r="U31" s="87">
        <f t="shared" si="1"/>
        <v>2.496</v>
      </c>
      <c r="V31" s="87">
        <f t="shared" si="1"/>
        <v>128</v>
      </c>
      <c r="W31" s="87">
        <f t="shared" si="1"/>
        <v>48.64</v>
      </c>
      <c r="X31" s="87">
        <f t="shared" si="1"/>
        <v>1.152</v>
      </c>
      <c r="Y31" s="87">
        <v>4</v>
      </c>
      <c r="Z31" s="20"/>
    </row>
    <row r="32" ht="15.6" spans="1:26">
      <c r="A32" s="44" t="s">
        <v>47</v>
      </c>
      <c r="B32" s="45"/>
      <c r="C32" s="47">
        <f t="shared" ref="C32:U32" si="2">ROUND(C31,2)</f>
        <v>25</v>
      </c>
      <c r="D32" s="49">
        <f t="shared" si="2"/>
        <v>2.6</v>
      </c>
      <c r="E32" s="49">
        <f t="shared" si="2"/>
        <v>4.33</v>
      </c>
      <c r="F32" s="49">
        <f t="shared" si="2"/>
        <v>2.1</v>
      </c>
      <c r="G32" s="49">
        <f t="shared" si="2"/>
        <v>1.52</v>
      </c>
      <c r="H32" s="49">
        <f t="shared" si="2"/>
        <v>0.15</v>
      </c>
      <c r="I32" s="49">
        <f t="shared" si="2"/>
        <v>5.29</v>
      </c>
      <c r="J32" s="49">
        <f t="shared" si="2"/>
        <v>6.32</v>
      </c>
      <c r="K32" s="49">
        <v>33</v>
      </c>
      <c r="L32" s="49">
        <f t="shared" si="2"/>
        <v>37.62</v>
      </c>
      <c r="M32" s="57">
        <f t="shared" si="2"/>
        <v>2.93</v>
      </c>
      <c r="N32" s="57">
        <f t="shared" si="2"/>
        <v>2.69</v>
      </c>
      <c r="O32" s="57">
        <f t="shared" si="2"/>
        <v>0.87</v>
      </c>
      <c r="P32" s="57">
        <f t="shared" si="2"/>
        <v>9.78</v>
      </c>
      <c r="Q32" s="57">
        <f t="shared" si="2"/>
        <v>6.01</v>
      </c>
      <c r="R32" s="57">
        <f t="shared" si="2"/>
        <v>4.79</v>
      </c>
      <c r="S32" s="57">
        <f t="shared" si="2"/>
        <v>1.14</v>
      </c>
      <c r="T32" s="57">
        <f t="shared" si="2"/>
        <v>10.01</v>
      </c>
      <c r="U32" s="57">
        <f t="shared" si="2"/>
        <v>2.5</v>
      </c>
      <c r="V32" s="57">
        <v>1</v>
      </c>
      <c r="W32" s="57">
        <v>0.38</v>
      </c>
      <c r="X32" s="57">
        <f>ROUND(X31,2)</f>
        <v>1.15</v>
      </c>
      <c r="Y32" s="76">
        <v>4</v>
      </c>
      <c r="Z32" s="20"/>
    </row>
    <row r="33" ht="15.6" spans="1:26">
      <c r="A33" s="44" t="s">
        <v>48</v>
      </c>
      <c r="B33" s="45"/>
      <c r="C33" s="47">
        <v>70</v>
      </c>
      <c r="D33" s="48">
        <v>770</v>
      </c>
      <c r="E33" s="48">
        <v>76</v>
      </c>
      <c r="F33" s="49">
        <v>85</v>
      </c>
      <c r="G33" s="49">
        <v>51</v>
      </c>
      <c r="H33" s="48">
        <v>1650</v>
      </c>
      <c r="I33" s="48">
        <v>62.37</v>
      </c>
      <c r="J33" s="48">
        <v>39.5</v>
      </c>
      <c r="K33" s="49">
        <v>43.2</v>
      </c>
      <c r="L33" s="49">
        <v>31.15</v>
      </c>
      <c r="M33" s="49">
        <v>47</v>
      </c>
      <c r="N33" s="57">
        <v>55.18</v>
      </c>
      <c r="O33" s="57">
        <v>200</v>
      </c>
      <c r="P33" s="49">
        <v>245</v>
      </c>
      <c r="Q33" s="49">
        <v>160.2</v>
      </c>
      <c r="R33" s="49">
        <v>118</v>
      </c>
      <c r="S33" s="49">
        <v>550</v>
      </c>
      <c r="T33" s="49">
        <v>140</v>
      </c>
      <c r="U33" s="57">
        <v>222.5</v>
      </c>
      <c r="V33" s="57">
        <v>11</v>
      </c>
      <c r="W33" s="57">
        <v>620.65</v>
      </c>
      <c r="X33" s="57">
        <v>297</v>
      </c>
      <c r="Y33" s="57">
        <v>7.12</v>
      </c>
      <c r="Z33" s="75"/>
    </row>
    <row r="34" ht="16.35" spans="1:26">
      <c r="A34" s="50" t="s">
        <v>49</v>
      </c>
      <c r="B34" s="51"/>
      <c r="C34" s="88">
        <f t="shared" ref="C34:Y34" si="3">C32*C33</f>
        <v>1750</v>
      </c>
      <c r="D34" s="88">
        <f t="shared" si="3"/>
        <v>2002</v>
      </c>
      <c r="E34" s="88">
        <f t="shared" si="3"/>
        <v>329.08</v>
      </c>
      <c r="F34" s="88">
        <f t="shared" si="3"/>
        <v>178.5</v>
      </c>
      <c r="G34" s="88">
        <f t="shared" si="3"/>
        <v>77.52</v>
      </c>
      <c r="H34" s="88">
        <f t="shared" si="3"/>
        <v>247.5</v>
      </c>
      <c r="I34" s="88">
        <f t="shared" si="3"/>
        <v>329.9373</v>
      </c>
      <c r="J34" s="88">
        <f t="shared" si="3"/>
        <v>249.64</v>
      </c>
      <c r="K34" s="88">
        <f t="shared" si="3"/>
        <v>1425.6</v>
      </c>
      <c r="L34" s="88">
        <f t="shared" si="3"/>
        <v>1171.863</v>
      </c>
      <c r="M34" s="88">
        <f t="shared" si="3"/>
        <v>137.71</v>
      </c>
      <c r="N34" s="88">
        <f t="shared" si="3"/>
        <v>148.4342</v>
      </c>
      <c r="O34" s="88">
        <f t="shared" si="3"/>
        <v>174</v>
      </c>
      <c r="P34" s="88">
        <f t="shared" si="3"/>
        <v>2396.1</v>
      </c>
      <c r="Q34" s="88">
        <f t="shared" si="3"/>
        <v>962.802</v>
      </c>
      <c r="R34" s="88">
        <f t="shared" si="3"/>
        <v>565.22</v>
      </c>
      <c r="S34" s="88">
        <f t="shared" si="3"/>
        <v>627</v>
      </c>
      <c r="T34" s="88">
        <f t="shared" si="3"/>
        <v>1401.4</v>
      </c>
      <c r="U34" s="88">
        <f t="shared" si="3"/>
        <v>556.25</v>
      </c>
      <c r="V34" s="88">
        <f t="shared" si="3"/>
        <v>11</v>
      </c>
      <c r="W34" s="88">
        <f t="shared" si="3"/>
        <v>235.847</v>
      </c>
      <c r="X34" s="88">
        <f t="shared" si="3"/>
        <v>341.55</v>
      </c>
      <c r="Y34" s="88">
        <f t="shared" si="3"/>
        <v>28.48</v>
      </c>
      <c r="Z34" s="77">
        <f>SUM(C34:Y34)</f>
        <v>15347.4335</v>
      </c>
    </row>
    <row r="35" ht="15.6" spans="1:26">
      <c r="A35" s="53"/>
      <c r="B35" s="53"/>
      <c r="C35" s="54"/>
      <c r="D35" s="54"/>
      <c r="E35" s="54"/>
      <c r="F35" s="54"/>
      <c r="G35" s="54"/>
      <c r="H35" s="9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8">
        <f>Z34/Z2</f>
        <v>119.90182421875</v>
      </c>
    </row>
    <row r="36" customFormat="1" ht="15.6" spans="1:26">
      <c r="A36" s="55"/>
      <c r="B36" s="55"/>
      <c r="H36" s="78"/>
      <c r="R36" s="54"/>
      <c r="Z36" s="59"/>
    </row>
    <row r="37" customFormat="1" ht="27" customHeight="1" spans="2:18">
      <c r="B37" s="56" t="s">
        <v>50</v>
      </c>
      <c r="R37" s="58"/>
    </row>
    <row r="38" customFormat="1" ht="27" customHeight="1" spans="2:18">
      <c r="B38" s="56" t="s">
        <v>51</v>
      </c>
      <c r="R38" s="58"/>
    </row>
    <row r="39" customFormat="1" ht="27" customHeight="1" spans="2:2">
      <c r="B39" s="56" t="s">
        <v>52</v>
      </c>
    </row>
  </sheetData>
  <mergeCells count="38">
    <mergeCell ref="A1:Z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9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40"/>
  <sheetViews>
    <sheetView workbookViewId="0">
      <pane ySplit="7" topLeftCell="A8" activePane="bottomLeft" state="frozen"/>
      <selection/>
      <selection pane="bottomLeft" activeCell="A37" sqref="$A37:$XFD37"/>
    </sheetView>
  </sheetViews>
  <sheetFormatPr defaultColWidth="11.537037037037" defaultRowHeight="13.2"/>
  <cols>
    <col min="1" max="1" width="6.33333333333333" customWidth="1"/>
    <col min="2" max="2" width="26.5555555555556" customWidth="1"/>
    <col min="3" max="3" width="7" customWidth="1"/>
    <col min="4" max="4" width="7.11111111111111" customWidth="1"/>
    <col min="5" max="5" width="6.11111111111111" customWidth="1"/>
    <col min="6" max="6" width="6.33333333333333" customWidth="1"/>
    <col min="7" max="7" width="6.66666666666667" customWidth="1"/>
    <col min="8" max="8" width="7.22222222222222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77777777777778" customWidth="1"/>
    <col min="15" max="15" width="6.33333333333333" customWidth="1"/>
    <col min="16" max="16" width="6" customWidth="1"/>
    <col min="17" max="17" width="6.22222222222222" customWidth="1"/>
    <col min="18" max="18" width="7.22222222222222" customWidth="1"/>
    <col min="19" max="19" width="7.33333333333333" customWidth="1"/>
    <col min="20" max="20" width="6.44444444444444" customWidth="1"/>
    <col min="21" max="21" width="7.77777777777778" customWidth="1"/>
    <col min="22" max="22" width="6.11111111111111" customWidth="1"/>
    <col min="23" max="24" width="6.22222222222222" customWidth="1"/>
    <col min="25" max="25" width="6.11111111111111" customWidth="1"/>
    <col min="26" max="26" width="5.66666666666667" customWidth="1"/>
    <col min="27" max="27" width="8.77777777777778" customWidth="1"/>
  </cols>
  <sheetData>
    <row r="1" s="1" customFormat="1" ht="43" customHeight="1" spans="1:1">
      <c r="A1" s="1" t="s">
        <v>0</v>
      </c>
    </row>
    <row r="2" customHeight="1" spans="1:27">
      <c r="A2" s="102"/>
      <c r="B2" s="103" t="s">
        <v>149</v>
      </c>
      <c r="C2" s="104" t="s">
        <v>2</v>
      </c>
      <c r="D2" s="4" t="s">
        <v>3</v>
      </c>
      <c r="E2" s="4" t="s">
        <v>4</v>
      </c>
      <c r="F2" s="4" t="s">
        <v>75</v>
      </c>
      <c r="G2" s="4" t="s">
        <v>150</v>
      </c>
      <c r="H2" s="4" t="s">
        <v>85</v>
      </c>
      <c r="I2" s="4" t="s">
        <v>8</v>
      </c>
      <c r="J2" s="4" t="s">
        <v>9</v>
      </c>
      <c r="K2" s="4" t="s">
        <v>10</v>
      </c>
      <c r="L2" s="4" t="s">
        <v>20</v>
      </c>
      <c r="M2" s="4" t="s">
        <v>78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56</v>
      </c>
      <c r="S2" s="4" t="s">
        <v>73</v>
      </c>
      <c r="T2" s="4" t="s">
        <v>5</v>
      </c>
      <c r="U2" s="4" t="s">
        <v>17</v>
      </c>
      <c r="V2" s="4" t="s">
        <v>21</v>
      </c>
      <c r="W2" s="4" t="s">
        <v>86</v>
      </c>
      <c r="X2" s="4" t="s">
        <v>27</v>
      </c>
      <c r="Y2" s="4" t="s">
        <v>28</v>
      </c>
      <c r="Z2" s="4" t="s">
        <v>88</v>
      </c>
      <c r="AA2" s="127">
        <v>138</v>
      </c>
    </row>
    <row r="3" spans="1:27">
      <c r="A3" s="105"/>
      <c r="B3" s="106"/>
      <c r="C3" s="10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28"/>
    </row>
    <row r="4" spans="1:27">
      <c r="A4" s="105"/>
      <c r="B4" s="106"/>
      <c r="C4" s="10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28"/>
    </row>
    <row r="5" ht="12" customHeight="1" spans="1:27">
      <c r="A5" s="105"/>
      <c r="B5" s="106"/>
      <c r="C5" s="10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28"/>
    </row>
    <row r="6" spans="1:27">
      <c r="A6" s="105"/>
      <c r="B6" s="106"/>
      <c r="C6" s="10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28"/>
    </row>
    <row r="7" ht="28" customHeight="1" spans="1:27">
      <c r="A7" s="108"/>
      <c r="B7" s="109"/>
      <c r="C7" s="1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29"/>
    </row>
    <row r="8" ht="15" customHeight="1" spans="1:27">
      <c r="A8" s="11"/>
      <c r="B8" s="111"/>
      <c r="C8" s="112">
        <v>1</v>
      </c>
      <c r="D8" s="13">
        <v>2</v>
      </c>
      <c r="E8" s="112">
        <v>3</v>
      </c>
      <c r="F8" s="112">
        <v>4</v>
      </c>
      <c r="G8" s="13">
        <v>5</v>
      </c>
      <c r="H8" s="112">
        <v>6</v>
      </c>
      <c r="I8" s="112">
        <v>7</v>
      </c>
      <c r="J8" s="13">
        <v>8</v>
      </c>
      <c r="K8" s="112">
        <v>9</v>
      </c>
      <c r="L8" s="112">
        <v>10</v>
      </c>
      <c r="M8" s="13">
        <v>11</v>
      </c>
      <c r="N8" s="112">
        <v>12</v>
      </c>
      <c r="O8" s="112">
        <v>13</v>
      </c>
      <c r="P8" s="13">
        <v>14</v>
      </c>
      <c r="Q8" s="112">
        <v>15</v>
      </c>
      <c r="R8" s="112">
        <v>16</v>
      </c>
      <c r="S8" s="13">
        <v>17</v>
      </c>
      <c r="T8" s="112">
        <v>18</v>
      </c>
      <c r="U8" s="112">
        <v>19</v>
      </c>
      <c r="V8" s="13">
        <v>20</v>
      </c>
      <c r="W8" s="112">
        <v>21</v>
      </c>
      <c r="X8" s="112">
        <v>22</v>
      </c>
      <c r="Y8" s="13">
        <v>23</v>
      </c>
      <c r="Z8" s="112">
        <v>24</v>
      </c>
      <c r="AA8" s="130" t="s">
        <v>30</v>
      </c>
    </row>
    <row r="9" spans="1:27">
      <c r="A9" s="113" t="s">
        <v>31</v>
      </c>
      <c r="B9" s="15" t="s">
        <v>151</v>
      </c>
      <c r="C9" s="16">
        <v>0.145</v>
      </c>
      <c r="D9" s="17"/>
      <c r="E9" s="17">
        <v>0.0046</v>
      </c>
      <c r="F9" s="17">
        <v>0.0221</v>
      </c>
      <c r="G9" s="17"/>
      <c r="H9" s="17"/>
      <c r="I9" s="1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19"/>
      <c r="X9" s="123"/>
      <c r="Y9" s="123"/>
      <c r="Z9" s="123"/>
      <c r="AA9" s="139" t="s">
        <v>63</v>
      </c>
    </row>
    <row r="10" spans="1:27">
      <c r="A10" s="114"/>
      <c r="B10" s="20" t="s">
        <v>34</v>
      </c>
      <c r="C10" s="21"/>
      <c r="D10" s="22"/>
      <c r="E10" s="22">
        <v>0.0065</v>
      </c>
      <c r="F10" s="22"/>
      <c r="G10" s="22"/>
      <c r="H10" s="22"/>
      <c r="I10" s="120">
        <v>0.0006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120"/>
      <c r="X10" s="124"/>
      <c r="Y10" s="124"/>
      <c r="Z10" s="124"/>
      <c r="AA10" s="140"/>
    </row>
    <row r="11" spans="1:27">
      <c r="A11" s="114"/>
      <c r="B11" s="24" t="s">
        <v>35</v>
      </c>
      <c r="C11" s="21"/>
      <c r="D11" s="22">
        <v>0.0094</v>
      </c>
      <c r="E11" s="22"/>
      <c r="F11" s="22"/>
      <c r="G11" s="22"/>
      <c r="H11" s="22"/>
      <c r="I11" s="120"/>
      <c r="J11" s="22">
        <v>0.0314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20"/>
      <c r="X11" s="124"/>
      <c r="Y11" s="124"/>
      <c r="Z11" s="124"/>
      <c r="AA11" s="140"/>
    </row>
    <row r="12" spans="1:27">
      <c r="A12" s="114"/>
      <c r="B12" s="20"/>
      <c r="C12" s="21"/>
      <c r="D12" s="22"/>
      <c r="E12" s="22"/>
      <c r="F12" s="22"/>
      <c r="G12" s="22"/>
      <c r="H12" s="22"/>
      <c r="I12" s="1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120"/>
      <c r="X12" s="124"/>
      <c r="Y12" s="124"/>
      <c r="Z12" s="124"/>
      <c r="AA12" s="140"/>
    </row>
    <row r="13" ht="13.95" spans="1:27">
      <c r="A13" s="115"/>
      <c r="B13" s="26"/>
      <c r="C13" s="27"/>
      <c r="D13" s="28"/>
      <c r="E13" s="28"/>
      <c r="F13" s="28"/>
      <c r="G13" s="28"/>
      <c r="H13" s="28"/>
      <c r="I13" s="121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21"/>
      <c r="X13" s="125"/>
      <c r="Y13" s="125"/>
      <c r="Z13" s="125"/>
      <c r="AA13" s="140"/>
    </row>
    <row r="14" spans="1:27">
      <c r="A14" s="113" t="s">
        <v>36</v>
      </c>
      <c r="B14" s="15" t="s">
        <v>17</v>
      </c>
      <c r="C14" s="16"/>
      <c r="D14" s="17"/>
      <c r="E14" s="17"/>
      <c r="F14" s="17"/>
      <c r="G14" s="17"/>
      <c r="H14" s="17"/>
      <c r="I14" s="1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0.1243</v>
      </c>
      <c r="V14" s="17"/>
      <c r="W14" s="119"/>
      <c r="X14" s="123"/>
      <c r="Y14" s="123"/>
      <c r="Z14" s="123"/>
      <c r="AA14" s="140"/>
    </row>
    <row r="15" spans="1:27">
      <c r="A15" s="114"/>
      <c r="B15" s="20"/>
      <c r="C15" s="21"/>
      <c r="D15" s="22"/>
      <c r="E15" s="22"/>
      <c r="F15" s="22"/>
      <c r="G15" s="22"/>
      <c r="H15" s="22"/>
      <c r="I15" s="12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20"/>
      <c r="X15" s="124"/>
      <c r="Y15" s="124"/>
      <c r="Z15" s="124"/>
      <c r="AA15" s="140"/>
    </row>
    <row r="16" spans="1:27">
      <c r="A16" s="114"/>
      <c r="B16" s="20"/>
      <c r="C16" s="21"/>
      <c r="D16" s="22"/>
      <c r="E16" s="22"/>
      <c r="F16" s="22"/>
      <c r="G16" s="22"/>
      <c r="H16" s="22"/>
      <c r="I16" s="12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20"/>
      <c r="X16" s="124"/>
      <c r="Y16" s="124"/>
      <c r="Z16" s="124"/>
      <c r="AA16" s="140"/>
    </row>
    <row r="17" ht="13.95" spans="1:27">
      <c r="A17" s="115"/>
      <c r="B17" s="26"/>
      <c r="C17" s="32"/>
      <c r="D17" s="33"/>
      <c r="E17" s="33"/>
      <c r="F17" s="33"/>
      <c r="G17" s="33"/>
      <c r="H17" s="33"/>
      <c r="I17" s="12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122"/>
      <c r="X17" s="126"/>
      <c r="Y17" s="126"/>
      <c r="Z17" s="126"/>
      <c r="AA17" s="140"/>
    </row>
    <row r="18" ht="16" customHeight="1" spans="1:27">
      <c r="A18" s="116" t="s">
        <v>37</v>
      </c>
      <c r="B18" s="36" t="s">
        <v>152</v>
      </c>
      <c r="C18" s="16"/>
      <c r="D18" s="17"/>
      <c r="E18" s="17"/>
      <c r="F18" s="17"/>
      <c r="G18" s="17">
        <v>0.01868</v>
      </c>
      <c r="H18" s="17"/>
      <c r="I18" s="119"/>
      <c r="J18" s="17"/>
      <c r="K18" s="17"/>
      <c r="L18" s="17"/>
      <c r="M18" s="17"/>
      <c r="N18" s="17">
        <v>0.06884</v>
      </c>
      <c r="O18" s="17">
        <v>0.0085</v>
      </c>
      <c r="P18" s="17">
        <v>0.0075</v>
      </c>
      <c r="Q18" s="17">
        <v>0.00244</v>
      </c>
      <c r="R18" s="17">
        <v>0.0764</v>
      </c>
      <c r="S18" s="17"/>
      <c r="T18" s="17"/>
      <c r="U18" s="17"/>
      <c r="V18" s="17"/>
      <c r="W18" s="119"/>
      <c r="X18" s="123"/>
      <c r="Y18" s="123"/>
      <c r="Z18" s="123"/>
      <c r="AA18" s="140"/>
    </row>
    <row r="19" ht="27" customHeight="1" spans="1:27">
      <c r="A19" s="117"/>
      <c r="B19" s="38" t="s">
        <v>153</v>
      </c>
      <c r="C19" s="21"/>
      <c r="D19" s="22"/>
      <c r="E19" s="22"/>
      <c r="F19" s="22"/>
      <c r="G19" s="22"/>
      <c r="H19" s="22"/>
      <c r="I19" s="120"/>
      <c r="J19" s="22"/>
      <c r="K19" s="22"/>
      <c r="L19" s="22"/>
      <c r="M19" s="22"/>
      <c r="N19" s="22"/>
      <c r="O19" s="22">
        <v>0.0095</v>
      </c>
      <c r="P19" s="22">
        <v>0.0095</v>
      </c>
      <c r="Q19" s="22">
        <v>0.0044</v>
      </c>
      <c r="R19" s="22">
        <v>0.04144</v>
      </c>
      <c r="S19" s="22">
        <v>0.02435</v>
      </c>
      <c r="T19" s="22"/>
      <c r="U19" s="22"/>
      <c r="V19" s="22">
        <v>0.0025</v>
      </c>
      <c r="W19" s="120"/>
      <c r="X19" s="124"/>
      <c r="Y19" s="124"/>
      <c r="Z19" s="124"/>
      <c r="AA19" s="140"/>
    </row>
    <row r="20" spans="1:27">
      <c r="A20" s="117"/>
      <c r="B20" s="38" t="s">
        <v>91</v>
      </c>
      <c r="C20" s="21"/>
      <c r="D20" s="22">
        <v>0.00733</v>
      </c>
      <c r="E20" s="22"/>
      <c r="F20" s="22"/>
      <c r="G20" s="22"/>
      <c r="H20" s="22"/>
      <c r="I20" s="120"/>
      <c r="J20" s="22"/>
      <c r="K20" s="22"/>
      <c r="L20" s="22"/>
      <c r="M20" s="22">
        <v>0.0435</v>
      </c>
      <c r="N20" s="22"/>
      <c r="O20" s="22"/>
      <c r="P20" s="22"/>
      <c r="Q20" s="22"/>
      <c r="R20" s="22"/>
      <c r="S20" s="22"/>
      <c r="T20" s="22"/>
      <c r="U20" s="22"/>
      <c r="V20" s="22"/>
      <c r="W20" s="120"/>
      <c r="X20" s="124"/>
      <c r="Y20" s="124"/>
      <c r="Z20" s="124"/>
      <c r="AA20" s="140"/>
    </row>
    <row r="21" spans="1:27">
      <c r="A21" s="117"/>
      <c r="B21" s="38" t="s">
        <v>42</v>
      </c>
      <c r="C21" s="21"/>
      <c r="D21" s="22"/>
      <c r="E21" s="22">
        <v>0.008</v>
      </c>
      <c r="F21" s="22"/>
      <c r="G21" s="22"/>
      <c r="H21" s="22"/>
      <c r="I21" s="120"/>
      <c r="J21" s="22"/>
      <c r="K21" s="22"/>
      <c r="L21" s="22">
        <v>0.0195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20"/>
      <c r="X21" s="124"/>
      <c r="Y21" s="124"/>
      <c r="Z21" s="124"/>
      <c r="AA21" s="140"/>
    </row>
    <row r="22" spans="1:27">
      <c r="A22" s="117"/>
      <c r="B22" s="24" t="s">
        <v>43</v>
      </c>
      <c r="C22" s="21"/>
      <c r="D22" s="22"/>
      <c r="E22" s="22"/>
      <c r="F22" s="22"/>
      <c r="G22" s="22"/>
      <c r="H22" s="22"/>
      <c r="I22" s="120"/>
      <c r="J22" s="22"/>
      <c r="K22" s="22">
        <v>0.0504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20"/>
      <c r="X22" s="124"/>
      <c r="Y22" s="124"/>
      <c r="Z22" s="124"/>
      <c r="AA22" s="140"/>
    </row>
    <row r="23" spans="1:27">
      <c r="A23" s="143"/>
      <c r="B23" s="84"/>
      <c r="C23" s="85"/>
      <c r="D23" s="86"/>
      <c r="E23" s="86"/>
      <c r="F23" s="86"/>
      <c r="G23" s="86"/>
      <c r="H23" s="86"/>
      <c r="I23" s="144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144"/>
      <c r="X23" s="145"/>
      <c r="Y23" s="145"/>
      <c r="Z23" s="145"/>
      <c r="AA23" s="140"/>
    </row>
    <row r="24" spans="1:27">
      <c r="A24" s="118"/>
      <c r="B24" s="41"/>
      <c r="C24" s="27"/>
      <c r="D24" s="28"/>
      <c r="E24" s="28"/>
      <c r="F24" s="28"/>
      <c r="G24" s="28"/>
      <c r="H24" s="28"/>
      <c r="I24" s="121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21"/>
      <c r="X24" s="125"/>
      <c r="Y24" s="125"/>
      <c r="Z24" s="125"/>
      <c r="AA24" s="140"/>
    </row>
    <row r="25" spans="1:27">
      <c r="A25" s="116" t="s">
        <v>44</v>
      </c>
      <c r="B25" s="15" t="s">
        <v>92</v>
      </c>
      <c r="C25" s="16">
        <v>0.01</v>
      </c>
      <c r="D25" s="17">
        <v>0.00203</v>
      </c>
      <c r="E25" s="17">
        <v>0.0084</v>
      </c>
      <c r="F25" s="17"/>
      <c r="G25" s="17"/>
      <c r="H25" s="17"/>
      <c r="I25" s="119"/>
      <c r="J25" s="17"/>
      <c r="K25" s="17"/>
      <c r="L25" s="17"/>
      <c r="M25" s="17"/>
      <c r="N25" s="17"/>
      <c r="O25" s="17"/>
      <c r="P25" s="17"/>
      <c r="Q25" s="17">
        <v>0.0024</v>
      </c>
      <c r="R25" s="17"/>
      <c r="S25" s="17"/>
      <c r="T25" s="17">
        <v>0.04345</v>
      </c>
      <c r="U25" s="17"/>
      <c r="V25" s="17"/>
      <c r="W25" s="119">
        <v>12</v>
      </c>
      <c r="X25" s="123"/>
      <c r="Y25" s="123"/>
      <c r="Z25" s="123">
        <v>5</v>
      </c>
      <c r="AA25" s="140"/>
    </row>
    <row r="26" spans="1:27">
      <c r="A26" s="117"/>
      <c r="B26" s="20" t="s">
        <v>93</v>
      </c>
      <c r="C26" s="21">
        <v>0.1566</v>
      </c>
      <c r="D26" s="22"/>
      <c r="E26" s="22">
        <v>0.0071</v>
      </c>
      <c r="F26" s="22"/>
      <c r="G26" s="22"/>
      <c r="H26" s="22">
        <v>0.0029</v>
      </c>
      <c r="I26" s="1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20"/>
      <c r="X26" s="124"/>
      <c r="Y26" s="124"/>
      <c r="Z26" s="124"/>
      <c r="AA26" s="140"/>
    </row>
    <row r="27" spans="1:27">
      <c r="A27" s="117"/>
      <c r="B27" s="20"/>
      <c r="C27" s="21"/>
      <c r="D27" s="22"/>
      <c r="E27" s="22"/>
      <c r="F27" s="22"/>
      <c r="G27" s="22"/>
      <c r="H27" s="22"/>
      <c r="I27" s="120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20"/>
      <c r="X27" s="124"/>
      <c r="Y27" s="124"/>
      <c r="Z27" s="124"/>
      <c r="AA27" s="140"/>
    </row>
    <row r="28" spans="1:27">
      <c r="A28" s="117"/>
      <c r="B28" s="31"/>
      <c r="C28" s="32"/>
      <c r="D28" s="33"/>
      <c r="E28" s="33"/>
      <c r="F28" s="33"/>
      <c r="G28" s="33"/>
      <c r="H28" s="33"/>
      <c r="I28" s="12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22"/>
      <c r="X28" s="126"/>
      <c r="Y28" s="126"/>
      <c r="Z28" s="126"/>
      <c r="AA28" s="140"/>
    </row>
    <row r="29" spans="1:27">
      <c r="A29" s="143"/>
      <c r="B29" s="142"/>
      <c r="C29" s="85"/>
      <c r="D29" s="86"/>
      <c r="E29" s="86"/>
      <c r="F29" s="86"/>
      <c r="G29" s="86"/>
      <c r="H29" s="86"/>
      <c r="I29" s="144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144"/>
      <c r="X29" s="145"/>
      <c r="Y29" s="145"/>
      <c r="Z29" s="145"/>
      <c r="AA29" s="140"/>
    </row>
    <row r="30" ht="16.35" spans="1:27">
      <c r="A30" s="118"/>
      <c r="B30" s="26"/>
      <c r="C30" s="27"/>
      <c r="D30" s="28"/>
      <c r="E30" s="28"/>
      <c r="F30" s="28"/>
      <c r="G30" s="28"/>
      <c r="H30" s="28"/>
      <c r="I30" s="121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21"/>
      <c r="X30" s="125">
        <v>1</v>
      </c>
      <c r="Y30" s="125">
        <v>1.5</v>
      </c>
      <c r="Z30" s="125"/>
      <c r="AA30" s="140"/>
    </row>
    <row r="31" ht="16.35" spans="1:27">
      <c r="A31" s="42" t="s">
        <v>46</v>
      </c>
      <c r="B31" s="43"/>
      <c r="C31" s="16">
        <f t="shared" ref="C31:V31" si="0">SUM(C9:C30)</f>
        <v>0.3116</v>
      </c>
      <c r="D31" s="17">
        <f t="shared" si="0"/>
        <v>0.01876</v>
      </c>
      <c r="E31" s="17">
        <f t="shared" si="0"/>
        <v>0.0346</v>
      </c>
      <c r="F31" s="17">
        <f t="shared" si="0"/>
        <v>0.0221</v>
      </c>
      <c r="G31" s="17">
        <f t="shared" si="0"/>
        <v>0.01868</v>
      </c>
      <c r="H31" s="17">
        <f t="shared" si="0"/>
        <v>0.0029</v>
      </c>
      <c r="I31" s="119">
        <f t="shared" si="0"/>
        <v>0.0006</v>
      </c>
      <c r="J31" s="17">
        <f t="shared" si="0"/>
        <v>0.0314</v>
      </c>
      <c r="K31" s="17">
        <f t="shared" si="0"/>
        <v>0.0504</v>
      </c>
      <c r="L31" s="17">
        <f t="shared" si="0"/>
        <v>0.0195</v>
      </c>
      <c r="M31" s="17">
        <f t="shared" si="0"/>
        <v>0.0435</v>
      </c>
      <c r="N31" s="17">
        <f t="shared" si="0"/>
        <v>0.06884</v>
      </c>
      <c r="O31" s="17">
        <f t="shared" si="0"/>
        <v>0.018</v>
      </c>
      <c r="P31" s="17">
        <f t="shared" si="0"/>
        <v>0.017</v>
      </c>
      <c r="Q31" s="17">
        <f t="shared" si="0"/>
        <v>0.00924</v>
      </c>
      <c r="R31" s="17">
        <f t="shared" si="0"/>
        <v>0.11784</v>
      </c>
      <c r="S31" s="17">
        <f t="shared" si="0"/>
        <v>0.02435</v>
      </c>
      <c r="T31" s="17">
        <f t="shared" si="0"/>
        <v>0.04345</v>
      </c>
      <c r="U31" s="17">
        <f t="shared" si="0"/>
        <v>0.1243</v>
      </c>
      <c r="V31" s="17">
        <f t="shared" si="0"/>
        <v>0.0025</v>
      </c>
      <c r="W31" s="17">
        <v>12</v>
      </c>
      <c r="X31" s="17">
        <v>1</v>
      </c>
      <c r="Y31" s="17">
        <v>1.5</v>
      </c>
      <c r="Z31" s="67">
        <v>5</v>
      </c>
      <c r="AA31" s="146"/>
    </row>
    <row r="32" ht="15.6" hidden="1" spans="1:27">
      <c r="A32" s="44" t="s">
        <v>47</v>
      </c>
      <c r="B32" s="45"/>
      <c r="C32" s="87">
        <f>138*C31</f>
        <v>43.0008</v>
      </c>
      <c r="D32" s="87">
        <f t="shared" ref="D32:AA32" si="1">138*D31</f>
        <v>2.58888</v>
      </c>
      <c r="E32" s="87">
        <f t="shared" si="1"/>
        <v>4.7748</v>
      </c>
      <c r="F32" s="87">
        <f t="shared" si="1"/>
        <v>3.0498</v>
      </c>
      <c r="G32" s="87">
        <f t="shared" si="1"/>
        <v>2.57784</v>
      </c>
      <c r="H32" s="87">
        <f t="shared" si="1"/>
        <v>0.4002</v>
      </c>
      <c r="I32" s="87">
        <f t="shared" si="1"/>
        <v>0.0828</v>
      </c>
      <c r="J32" s="87">
        <f t="shared" si="1"/>
        <v>4.3332</v>
      </c>
      <c r="K32" s="87">
        <f t="shared" si="1"/>
        <v>6.9552</v>
      </c>
      <c r="L32" s="87">
        <f t="shared" si="1"/>
        <v>2.691</v>
      </c>
      <c r="M32" s="87">
        <f t="shared" si="1"/>
        <v>6.003</v>
      </c>
      <c r="N32" s="87">
        <f t="shared" si="1"/>
        <v>9.49992</v>
      </c>
      <c r="O32" s="87">
        <f t="shared" si="1"/>
        <v>2.484</v>
      </c>
      <c r="P32" s="87">
        <f t="shared" si="1"/>
        <v>2.346</v>
      </c>
      <c r="Q32" s="87">
        <f t="shared" si="1"/>
        <v>1.27512</v>
      </c>
      <c r="R32" s="87">
        <f t="shared" si="1"/>
        <v>16.26192</v>
      </c>
      <c r="S32" s="87">
        <f t="shared" si="1"/>
        <v>3.3603</v>
      </c>
      <c r="T32" s="87">
        <f t="shared" si="1"/>
        <v>5.9961</v>
      </c>
      <c r="U32" s="87">
        <f t="shared" si="1"/>
        <v>17.1534</v>
      </c>
      <c r="V32" s="87">
        <f t="shared" si="1"/>
        <v>0.345</v>
      </c>
      <c r="W32" s="87">
        <v>12</v>
      </c>
      <c r="X32" s="87">
        <v>1</v>
      </c>
      <c r="Y32" s="87">
        <v>1.5</v>
      </c>
      <c r="Z32" s="87">
        <v>5</v>
      </c>
      <c r="AA32" s="131"/>
    </row>
    <row r="33" ht="15.6" spans="1:27">
      <c r="A33" s="44" t="s">
        <v>47</v>
      </c>
      <c r="B33" s="45"/>
      <c r="C33" s="47">
        <f t="shared" ref="C33:V33" si="2">ROUND(C32,2)</f>
        <v>43</v>
      </c>
      <c r="D33" s="49">
        <f t="shared" si="2"/>
        <v>2.59</v>
      </c>
      <c r="E33" s="49">
        <f t="shared" si="2"/>
        <v>4.77</v>
      </c>
      <c r="F33" s="49">
        <f t="shared" si="2"/>
        <v>3.05</v>
      </c>
      <c r="G33" s="49">
        <f t="shared" si="2"/>
        <v>2.58</v>
      </c>
      <c r="H33" s="49">
        <f t="shared" si="2"/>
        <v>0.4</v>
      </c>
      <c r="I33" s="49">
        <f t="shared" si="2"/>
        <v>0.08</v>
      </c>
      <c r="J33" s="49">
        <f t="shared" si="2"/>
        <v>4.33</v>
      </c>
      <c r="K33" s="49">
        <f t="shared" si="2"/>
        <v>6.96</v>
      </c>
      <c r="L33" s="49">
        <f t="shared" si="2"/>
        <v>2.69</v>
      </c>
      <c r="M33" s="49">
        <f t="shared" si="2"/>
        <v>6</v>
      </c>
      <c r="N33" s="57">
        <f t="shared" si="2"/>
        <v>9.5</v>
      </c>
      <c r="O33" s="57">
        <f t="shared" si="2"/>
        <v>2.48</v>
      </c>
      <c r="P33" s="57">
        <f t="shared" si="2"/>
        <v>2.35</v>
      </c>
      <c r="Q33" s="57">
        <f t="shared" si="2"/>
        <v>1.28</v>
      </c>
      <c r="R33" s="57">
        <f t="shared" si="2"/>
        <v>16.26</v>
      </c>
      <c r="S33" s="57">
        <f t="shared" si="2"/>
        <v>3.36</v>
      </c>
      <c r="T33" s="57">
        <f t="shared" si="2"/>
        <v>6</v>
      </c>
      <c r="U33" s="57">
        <f t="shared" si="2"/>
        <v>17.15</v>
      </c>
      <c r="V33" s="57">
        <f t="shared" si="2"/>
        <v>0.35</v>
      </c>
      <c r="W33" s="57">
        <v>12</v>
      </c>
      <c r="X33" s="57">
        <v>1</v>
      </c>
      <c r="Y33" s="57">
        <v>1.5</v>
      </c>
      <c r="Z33" s="57">
        <v>5</v>
      </c>
      <c r="AA33" s="75"/>
    </row>
    <row r="34" ht="15.6" spans="1:27">
      <c r="A34" s="44" t="s">
        <v>48</v>
      </c>
      <c r="B34" s="45"/>
      <c r="C34" s="47">
        <v>70</v>
      </c>
      <c r="D34" s="48">
        <v>770</v>
      </c>
      <c r="E34" s="48">
        <v>76</v>
      </c>
      <c r="F34" s="48">
        <v>85</v>
      </c>
      <c r="G34" s="48">
        <v>220</v>
      </c>
      <c r="H34" s="49">
        <v>1335</v>
      </c>
      <c r="I34" s="48">
        <v>1650</v>
      </c>
      <c r="J34" s="48">
        <v>62.37</v>
      </c>
      <c r="K34" s="48">
        <v>39.5</v>
      </c>
      <c r="L34" s="57">
        <v>222.5</v>
      </c>
      <c r="M34" s="49">
        <v>118</v>
      </c>
      <c r="N34" s="49">
        <v>31.15</v>
      </c>
      <c r="O34" s="49">
        <v>47</v>
      </c>
      <c r="P34" s="57">
        <v>55.18</v>
      </c>
      <c r="Q34" s="57">
        <v>200</v>
      </c>
      <c r="R34" s="49">
        <v>245</v>
      </c>
      <c r="S34" s="57">
        <v>300</v>
      </c>
      <c r="T34" s="57">
        <v>84.55</v>
      </c>
      <c r="U34" s="57">
        <v>80.1</v>
      </c>
      <c r="V34" s="57">
        <v>297</v>
      </c>
      <c r="W34" s="57">
        <v>7.12</v>
      </c>
      <c r="X34" s="76">
        <v>13.63</v>
      </c>
      <c r="Y34" s="76">
        <v>18</v>
      </c>
      <c r="Z34" s="76">
        <v>2.5</v>
      </c>
      <c r="AA34" s="20"/>
    </row>
    <row r="35" ht="16.35" spans="1:27">
      <c r="A35" s="50" t="s">
        <v>49</v>
      </c>
      <c r="B35" s="51"/>
      <c r="C35" s="52">
        <f t="shared" ref="C35:AA35" si="3">C33*C34</f>
        <v>3010</v>
      </c>
      <c r="D35" s="52">
        <f t="shared" si="3"/>
        <v>1994.3</v>
      </c>
      <c r="E35" s="52">
        <f t="shared" si="3"/>
        <v>362.52</v>
      </c>
      <c r="F35" s="52">
        <f t="shared" si="3"/>
        <v>259.25</v>
      </c>
      <c r="G35" s="52">
        <f t="shared" si="3"/>
        <v>567.6</v>
      </c>
      <c r="H35" s="52">
        <f t="shared" si="3"/>
        <v>534</v>
      </c>
      <c r="I35" s="52">
        <f t="shared" si="3"/>
        <v>132</v>
      </c>
      <c r="J35" s="52">
        <f t="shared" si="3"/>
        <v>270.0621</v>
      </c>
      <c r="K35" s="52">
        <f t="shared" si="3"/>
        <v>274.92</v>
      </c>
      <c r="L35" s="52">
        <f t="shared" si="3"/>
        <v>598.525</v>
      </c>
      <c r="M35" s="52">
        <f t="shared" si="3"/>
        <v>708</v>
      </c>
      <c r="N35" s="52">
        <f t="shared" si="3"/>
        <v>295.925</v>
      </c>
      <c r="O35" s="52">
        <f t="shared" si="3"/>
        <v>116.56</v>
      </c>
      <c r="P35" s="52">
        <f t="shared" si="3"/>
        <v>129.673</v>
      </c>
      <c r="Q35" s="52">
        <f t="shared" si="3"/>
        <v>256</v>
      </c>
      <c r="R35" s="52">
        <f t="shared" si="3"/>
        <v>3983.7</v>
      </c>
      <c r="S35" s="52">
        <v>1008.9</v>
      </c>
      <c r="T35" s="52">
        <f t="shared" si="3"/>
        <v>507.3</v>
      </c>
      <c r="U35" s="52">
        <f t="shared" si="3"/>
        <v>1373.715</v>
      </c>
      <c r="V35" s="52">
        <f t="shared" si="3"/>
        <v>103.95</v>
      </c>
      <c r="W35" s="52">
        <f t="shared" si="3"/>
        <v>85.44</v>
      </c>
      <c r="X35" s="52">
        <f t="shared" si="3"/>
        <v>13.63</v>
      </c>
      <c r="Y35" s="52">
        <f t="shared" si="3"/>
        <v>27</v>
      </c>
      <c r="Z35" s="52">
        <f t="shared" si="3"/>
        <v>12.5</v>
      </c>
      <c r="AA35" s="77">
        <f>SUM(C35:Z35)</f>
        <v>16625.4701</v>
      </c>
    </row>
    <row r="36" ht="15.6" spans="1:27">
      <c r="A36" s="53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8">
        <f>AA35/AA2</f>
        <v>120.474421014493</v>
      </c>
    </row>
    <row r="37" customFormat="1" ht="15.6" spans="1:27">
      <c r="A37" s="55"/>
      <c r="B37" s="55"/>
      <c r="Q37" s="54"/>
      <c r="AA37" s="59"/>
    </row>
    <row r="38" customFormat="1" ht="27" customHeight="1" spans="2:17">
      <c r="B38" s="56" t="s">
        <v>50</v>
      </c>
      <c r="Q38" s="58"/>
    </row>
    <row r="39" customFormat="1" ht="27" customHeight="1" spans="2:17">
      <c r="B39" s="56" t="s">
        <v>51</v>
      </c>
      <c r="Q39" s="58"/>
    </row>
    <row r="40" customFormat="1" ht="27" customHeight="1" spans="2:2">
      <c r="B40" s="56" t="s">
        <v>52</v>
      </c>
    </row>
  </sheetData>
  <mergeCells count="39">
    <mergeCell ref="A1:AA1"/>
    <mergeCell ref="A31:B31"/>
    <mergeCell ref="A32:B32"/>
    <mergeCell ref="A33:B33"/>
    <mergeCell ref="A34:B34"/>
    <mergeCell ref="A35:B35"/>
    <mergeCell ref="A36:B36"/>
    <mergeCell ref="A2:A7"/>
    <mergeCell ref="A9:A13"/>
    <mergeCell ref="A14:A17"/>
    <mergeCell ref="A18:A24"/>
    <mergeCell ref="A25:A30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30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W38"/>
  <sheetViews>
    <sheetView workbookViewId="0">
      <pane ySplit="7" topLeftCell="A17" activePane="bottomLeft" state="frozen"/>
      <selection/>
      <selection pane="bottomLeft" activeCell="O10" sqref="O10"/>
    </sheetView>
  </sheetViews>
  <sheetFormatPr defaultColWidth="11.537037037037" defaultRowHeight="13.2"/>
  <cols>
    <col min="1" max="1" width="6.33333333333333" customWidth="1"/>
    <col min="2" max="2" width="27.5555555555556" customWidth="1"/>
    <col min="3" max="3" width="7.11111111111111" customWidth="1"/>
    <col min="4" max="4" width="7.33333333333333" customWidth="1"/>
    <col min="5" max="5" width="6.22222222222222" customWidth="1"/>
    <col min="6" max="6" width="6.11111111111111" customWidth="1"/>
    <col min="7" max="7" width="5.66666666666667" customWidth="1"/>
    <col min="8" max="8" width="7.33333333333333" customWidth="1"/>
    <col min="9" max="9" width="7.33333333333333" style="78" customWidth="1"/>
    <col min="10" max="11" width="6.11111111111111" customWidth="1"/>
    <col min="12" max="13" width="7.11111111111111" customWidth="1"/>
    <col min="14" max="14" width="6.22222222222222" customWidth="1"/>
    <col min="15" max="15" width="7.11111111111111" customWidth="1"/>
    <col min="16" max="16" width="6.11111111111111" customWidth="1"/>
    <col min="17" max="19" width="7" customWidth="1"/>
    <col min="20" max="20" width="6.44444444444444" customWidth="1"/>
    <col min="21" max="21" width="7.11111111111111" customWidth="1"/>
    <col min="22" max="22" width="7" customWidth="1"/>
    <col min="23" max="23" width="8.66666666666667" customWidth="1"/>
  </cols>
  <sheetData>
    <row r="1" s="1" customFormat="1" ht="43" customHeight="1" spans="1:1">
      <c r="A1" s="1" t="s">
        <v>0</v>
      </c>
    </row>
    <row r="2" customHeight="1" spans="1:23">
      <c r="A2" s="2"/>
      <c r="B2" s="3" t="s">
        <v>154</v>
      </c>
      <c r="C2" s="4" t="s">
        <v>2</v>
      </c>
      <c r="D2" s="4" t="s">
        <v>3</v>
      </c>
      <c r="E2" s="4" t="s">
        <v>4</v>
      </c>
      <c r="F2" s="4" t="s">
        <v>76</v>
      </c>
      <c r="G2" s="4" t="s">
        <v>6</v>
      </c>
      <c r="H2" s="4" t="s">
        <v>7</v>
      </c>
      <c r="I2" s="89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95">
        <v>127</v>
      </c>
    </row>
    <row r="3" spans="1:23">
      <c r="A3" s="5"/>
      <c r="B3" s="6"/>
      <c r="C3" s="7"/>
      <c r="D3" s="7"/>
      <c r="E3" s="7"/>
      <c r="F3" s="7"/>
      <c r="G3" s="7"/>
      <c r="H3" s="7"/>
      <c r="I3" s="9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96"/>
    </row>
    <row r="4" spans="1:23">
      <c r="A4" s="5"/>
      <c r="B4" s="6"/>
      <c r="C4" s="7"/>
      <c r="D4" s="7"/>
      <c r="E4" s="7"/>
      <c r="F4" s="7"/>
      <c r="G4" s="7"/>
      <c r="H4" s="7"/>
      <c r="I4" s="9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96"/>
    </row>
    <row r="5" ht="12" customHeight="1" spans="1:23">
      <c r="A5" s="5"/>
      <c r="B5" s="6"/>
      <c r="C5" s="7"/>
      <c r="D5" s="7"/>
      <c r="E5" s="7"/>
      <c r="F5" s="7"/>
      <c r="G5" s="7"/>
      <c r="H5" s="7"/>
      <c r="I5" s="9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96"/>
    </row>
    <row r="6" spans="1:23">
      <c r="A6" s="5"/>
      <c r="B6" s="6"/>
      <c r="C6" s="7"/>
      <c r="D6" s="7"/>
      <c r="E6" s="7"/>
      <c r="F6" s="7"/>
      <c r="G6" s="7"/>
      <c r="H6" s="7"/>
      <c r="I6" s="9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96"/>
    </row>
    <row r="7" ht="28" customHeight="1" spans="1:23">
      <c r="A7" s="79"/>
      <c r="B7" s="9"/>
      <c r="C7" s="10"/>
      <c r="D7" s="10"/>
      <c r="E7" s="10"/>
      <c r="F7" s="10"/>
      <c r="G7" s="10"/>
      <c r="H7" s="10"/>
      <c r="I7" s="9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97"/>
    </row>
    <row r="8" ht="15" customHeight="1" spans="1:23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98" t="s">
        <v>30</v>
      </c>
    </row>
    <row r="9" spans="1:23">
      <c r="A9" s="14" t="s">
        <v>31</v>
      </c>
      <c r="B9" s="15" t="s">
        <v>32</v>
      </c>
      <c r="C9" s="16">
        <v>0.15746</v>
      </c>
      <c r="D9" s="17"/>
      <c r="E9" s="17">
        <v>0.0045</v>
      </c>
      <c r="F9" s="17"/>
      <c r="G9" s="17"/>
      <c r="H9" s="17"/>
      <c r="I9" s="18"/>
      <c r="J9" s="17"/>
      <c r="K9" s="17"/>
      <c r="L9" s="17"/>
      <c r="M9" s="17"/>
      <c r="N9" s="17"/>
      <c r="O9" s="17"/>
      <c r="P9" s="17"/>
      <c r="Q9" s="17"/>
      <c r="R9" s="17"/>
      <c r="S9" s="67">
        <v>0.01534</v>
      </c>
      <c r="T9" s="67"/>
      <c r="U9" s="67"/>
      <c r="V9" s="67"/>
      <c r="W9" s="139" t="s">
        <v>155</v>
      </c>
    </row>
    <row r="10" spans="1:23">
      <c r="A10" s="19"/>
      <c r="B10" s="20" t="s">
        <v>34</v>
      </c>
      <c r="C10" s="21"/>
      <c r="D10" s="22"/>
      <c r="E10" s="22">
        <v>0.0065</v>
      </c>
      <c r="F10" s="22"/>
      <c r="G10" s="22"/>
      <c r="H10" s="22"/>
      <c r="I10" s="23">
        <v>0.0006</v>
      </c>
      <c r="J10" s="22"/>
      <c r="K10" s="22"/>
      <c r="L10" s="22"/>
      <c r="M10" s="22"/>
      <c r="N10" s="22"/>
      <c r="O10" s="22"/>
      <c r="P10" s="22"/>
      <c r="Q10" s="22"/>
      <c r="R10" s="22"/>
      <c r="S10" s="69"/>
      <c r="T10" s="69"/>
      <c r="U10" s="69"/>
      <c r="V10" s="69"/>
      <c r="W10" s="140"/>
    </row>
    <row r="11" spans="1:23">
      <c r="A11" s="19"/>
      <c r="B11" s="24" t="s">
        <v>156</v>
      </c>
      <c r="C11" s="21"/>
      <c r="D11" s="22">
        <v>0.01085</v>
      </c>
      <c r="E11" s="22"/>
      <c r="F11" s="22">
        <v>0.01</v>
      </c>
      <c r="G11" s="22"/>
      <c r="H11" s="22"/>
      <c r="I11" s="23"/>
      <c r="J11" s="22">
        <v>0.0303</v>
      </c>
      <c r="K11" s="22"/>
      <c r="L11" s="22"/>
      <c r="M11" s="22"/>
      <c r="N11" s="22"/>
      <c r="O11" s="22"/>
      <c r="P11" s="22"/>
      <c r="Q11" s="22"/>
      <c r="R11" s="22"/>
      <c r="S11" s="69"/>
      <c r="T11" s="69"/>
      <c r="U11" s="69"/>
      <c r="V11" s="69"/>
      <c r="W11" s="140"/>
    </row>
    <row r="12" spans="1:23">
      <c r="A12" s="19"/>
      <c r="B12" s="20"/>
      <c r="C12" s="21"/>
      <c r="D12" s="22"/>
      <c r="E12" s="22"/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69"/>
      <c r="T12" s="69"/>
      <c r="U12" s="69"/>
      <c r="V12" s="69"/>
      <c r="W12" s="140"/>
    </row>
    <row r="13" ht="13.95" spans="1:23">
      <c r="A13" s="25"/>
      <c r="B13" s="26"/>
      <c r="C13" s="27"/>
      <c r="D13" s="28"/>
      <c r="E13" s="28"/>
      <c r="F13" s="28"/>
      <c r="G13" s="28"/>
      <c r="H13" s="28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71"/>
      <c r="T13" s="71"/>
      <c r="U13" s="71"/>
      <c r="V13" s="71"/>
      <c r="W13" s="140"/>
    </row>
    <row r="14" spans="1:23">
      <c r="A14" s="14" t="s">
        <v>36</v>
      </c>
      <c r="B14" s="15" t="s">
        <v>11</v>
      </c>
      <c r="C14" s="16"/>
      <c r="D14" s="17"/>
      <c r="E14" s="17"/>
      <c r="F14" s="17"/>
      <c r="G14" s="17"/>
      <c r="H14" s="17"/>
      <c r="I14" s="18"/>
      <c r="J14" s="17"/>
      <c r="K14" s="17"/>
      <c r="L14" s="17">
        <v>0.1118</v>
      </c>
      <c r="M14" s="17"/>
      <c r="N14" s="17"/>
      <c r="O14" s="17"/>
      <c r="P14" s="17"/>
      <c r="Q14" s="17"/>
      <c r="R14" s="17"/>
      <c r="S14" s="67"/>
      <c r="T14" s="67"/>
      <c r="U14" s="67"/>
      <c r="V14" s="67"/>
      <c r="W14" s="140"/>
    </row>
    <row r="15" spans="1:23">
      <c r="A15" s="19"/>
      <c r="B15" s="20"/>
      <c r="C15" s="21"/>
      <c r="D15" s="22"/>
      <c r="E15" s="22"/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69"/>
      <c r="T15" s="69"/>
      <c r="U15" s="69"/>
      <c r="V15" s="69"/>
      <c r="W15" s="140"/>
    </row>
    <row r="16" spans="1:23">
      <c r="A16" s="19"/>
      <c r="B16" s="20"/>
      <c r="C16" s="21"/>
      <c r="D16" s="22"/>
      <c r="E16" s="22"/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69"/>
      <c r="T16" s="69"/>
      <c r="U16" s="69"/>
      <c r="V16" s="69"/>
      <c r="W16" s="140"/>
    </row>
    <row r="17" ht="13.95" spans="1:23">
      <c r="A17" s="30"/>
      <c r="B17" s="26"/>
      <c r="C17" s="32"/>
      <c r="D17" s="33"/>
      <c r="E17" s="33"/>
      <c r="F17" s="33"/>
      <c r="G17" s="33"/>
      <c r="H17" s="33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72"/>
      <c r="T17" s="72"/>
      <c r="U17" s="72"/>
      <c r="V17" s="72"/>
      <c r="W17" s="140"/>
    </row>
    <row r="18" spans="1:23">
      <c r="A18" s="35" t="s">
        <v>37</v>
      </c>
      <c r="B18" s="36" t="s">
        <v>38</v>
      </c>
      <c r="C18" s="16"/>
      <c r="D18" s="17"/>
      <c r="E18" s="17"/>
      <c r="F18" s="17"/>
      <c r="G18" s="17"/>
      <c r="H18" s="17">
        <v>0.0181</v>
      </c>
      <c r="I18" s="18"/>
      <c r="J18" s="17"/>
      <c r="K18" s="17"/>
      <c r="L18" s="17"/>
      <c r="M18" s="17"/>
      <c r="N18" s="17"/>
      <c r="O18" s="17"/>
      <c r="P18" s="17"/>
      <c r="Q18" s="17"/>
      <c r="R18" s="17">
        <v>0.0564</v>
      </c>
      <c r="S18" s="67"/>
      <c r="T18" s="67"/>
      <c r="U18" s="67"/>
      <c r="V18" s="67"/>
      <c r="W18" s="140"/>
    </row>
    <row r="19" spans="1:23">
      <c r="A19" s="37"/>
      <c r="B19" s="38" t="s">
        <v>65</v>
      </c>
      <c r="C19" s="21"/>
      <c r="D19" s="22"/>
      <c r="E19" s="22"/>
      <c r="F19" s="22"/>
      <c r="G19" s="22"/>
      <c r="H19" s="22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69"/>
      <c r="T19" s="69"/>
      <c r="U19" s="69"/>
      <c r="V19" s="69"/>
      <c r="W19" s="140"/>
    </row>
    <row r="20" spans="1:23">
      <c r="A20" s="37"/>
      <c r="B20" s="38" t="s">
        <v>66</v>
      </c>
      <c r="C20" s="21"/>
      <c r="D20" s="22"/>
      <c r="E20" s="22"/>
      <c r="F20" s="22"/>
      <c r="G20" s="22"/>
      <c r="H20" s="22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69"/>
      <c r="T20" s="69"/>
      <c r="U20" s="69"/>
      <c r="V20" s="69"/>
      <c r="W20" s="140"/>
    </row>
    <row r="21" spans="1:23">
      <c r="A21" s="37"/>
      <c r="B21" s="38" t="s">
        <v>42</v>
      </c>
      <c r="C21" s="21"/>
      <c r="D21" s="22"/>
      <c r="E21" s="22"/>
      <c r="F21" s="22"/>
      <c r="G21" s="22"/>
      <c r="H21" s="22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69"/>
      <c r="T21" s="69"/>
      <c r="U21" s="69"/>
      <c r="V21" s="69"/>
      <c r="W21" s="140"/>
    </row>
    <row r="22" spans="1:23">
      <c r="A22" s="37"/>
      <c r="B22" s="24" t="s">
        <v>43</v>
      </c>
      <c r="C22" s="21"/>
      <c r="D22" s="22"/>
      <c r="E22" s="22"/>
      <c r="F22" s="22"/>
      <c r="G22" s="22"/>
      <c r="H22" s="22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69"/>
      <c r="T22" s="69"/>
      <c r="U22" s="69"/>
      <c r="V22" s="69"/>
      <c r="W22" s="140"/>
    </row>
    <row r="23" ht="13.95" spans="1:23">
      <c r="A23" s="40"/>
      <c r="B23" s="41"/>
      <c r="C23" s="27"/>
      <c r="D23" s="28"/>
      <c r="E23" s="28"/>
      <c r="F23" s="28"/>
      <c r="G23" s="28"/>
      <c r="H23" s="28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71"/>
      <c r="T23" s="71"/>
      <c r="U23" s="71"/>
      <c r="V23" s="71"/>
      <c r="W23" s="140"/>
    </row>
    <row r="24" spans="1:23">
      <c r="A24" s="35" t="s">
        <v>44</v>
      </c>
      <c r="B24" s="15" t="s">
        <v>101</v>
      </c>
      <c r="C24" s="16"/>
      <c r="D24" s="17"/>
      <c r="E24" s="17"/>
      <c r="F24" s="17"/>
      <c r="G24" s="17"/>
      <c r="H24" s="17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67"/>
      <c r="T24" s="67"/>
      <c r="U24" s="67"/>
      <c r="V24" s="67"/>
      <c r="W24" s="140"/>
    </row>
    <row r="25" spans="1:23">
      <c r="A25" s="37"/>
      <c r="B25" s="20" t="s">
        <v>43</v>
      </c>
      <c r="C25" s="21"/>
      <c r="D25" s="22"/>
      <c r="E25" s="22"/>
      <c r="F25" s="22"/>
      <c r="G25" s="22"/>
      <c r="H25" s="22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69"/>
      <c r="T25" s="69"/>
      <c r="U25" s="69"/>
      <c r="V25" s="69"/>
      <c r="W25" s="140"/>
    </row>
    <row r="26" spans="1:23">
      <c r="A26" s="37"/>
      <c r="B26" s="20" t="s">
        <v>157</v>
      </c>
      <c r="C26" s="21"/>
      <c r="D26" s="22"/>
      <c r="E26" s="22"/>
      <c r="F26" s="22"/>
      <c r="G26" s="22"/>
      <c r="H26" s="22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69"/>
      <c r="T26" s="69"/>
      <c r="U26" s="69"/>
      <c r="V26" s="69"/>
      <c r="W26" s="140"/>
    </row>
    <row r="27" ht="16.35" spans="1:23">
      <c r="A27" s="83"/>
      <c r="B27" s="142"/>
      <c r="C27" s="85"/>
      <c r="D27" s="86"/>
      <c r="E27" s="86"/>
      <c r="F27" s="86"/>
      <c r="G27" s="86"/>
      <c r="H27" s="86"/>
      <c r="I27" s="92"/>
      <c r="J27" s="86"/>
      <c r="K27" s="86"/>
      <c r="L27" s="86"/>
      <c r="M27" s="86"/>
      <c r="N27" s="86"/>
      <c r="O27" s="86"/>
      <c r="P27" s="86"/>
      <c r="Q27" s="86"/>
      <c r="R27" s="86"/>
      <c r="S27" s="94"/>
      <c r="T27" s="94"/>
      <c r="U27" s="94"/>
      <c r="V27" s="94"/>
      <c r="W27" s="140"/>
    </row>
    <row r="28" spans="1:23">
      <c r="A28" s="40"/>
      <c r="B28" s="26"/>
      <c r="C28" s="27"/>
      <c r="D28" s="28"/>
      <c r="E28" s="28"/>
      <c r="F28" s="28"/>
      <c r="G28" s="28"/>
      <c r="H28" s="28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71"/>
      <c r="T28" s="71"/>
      <c r="U28" s="71"/>
      <c r="V28" s="71"/>
      <c r="W28" s="141"/>
    </row>
    <row r="29" ht="15.6" spans="1:23">
      <c r="A29" s="42" t="s">
        <v>46</v>
      </c>
      <c r="B29" s="43"/>
      <c r="C29" s="16">
        <f t="shared" ref="C29:Z29" si="0">SUM(C9:C28)</f>
        <v>0.15746</v>
      </c>
      <c r="D29" s="17">
        <f t="shared" si="0"/>
        <v>0.01085</v>
      </c>
      <c r="E29" s="17">
        <f t="shared" si="0"/>
        <v>0.011</v>
      </c>
      <c r="F29" s="17">
        <f t="shared" si="0"/>
        <v>0.01</v>
      </c>
      <c r="G29" s="17">
        <f t="shared" si="0"/>
        <v>0</v>
      </c>
      <c r="H29" s="17">
        <f t="shared" si="0"/>
        <v>0.0181</v>
      </c>
      <c r="I29" s="17">
        <f t="shared" si="0"/>
        <v>0.0006</v>
      </c>
      <c r="J29" s="17">
        <f t="shared" si="0"/>
        <v>0.0303</v>
      </c>
      <c r="K29" s="17">
        <f t="shared" si="0"/>
        <v>0</v>
      </c>
      <c r="L29" s="17">
        <f t="shared" si="0"/>
        <v>0.1118</v>
      </c>
      <c r="M29" s="17">
        <f t="shared" si="0"/>
        <v>0</v>
      </c>
      <c r="N29" s="17">
        <f t="shared" si="0"/>
        <v>0</v>
      </c>
      <c r="O29" s="17">
        <f t="shared" si="0"/>
        <v>0</v>
      </c>
      <c r="P29" s="17">
        <f t="shared" si="0"/>
        <v>0</v>
      </c>
      <c r="Q29" s="17">
        <f t="shared" si="0"/>
        <v>0</v>
      </c>
      <c r="R29" s="17">
        <f t="shared" si="0"/>
        <v>0.0564</v>
      </c>
      <c r="S29" s="17">
        <f t="shared" si="0"/>
        <v>0.01534</v>
      </c>
      <c r="T29" s="17">
        <f t="shared" si="0"/>
        <v>0</v>
      </c>
      <c r="U29" s="17">
        <f t="shared" si="0"/>
        <v>0</v>
      </c>
      <c r="V29" s="119">
        <f t="shared" si="0"/>
        <v>0</v>
      </c>
      <c r="W29" s="15"/>
    </row>
    <row r="30" ht="15.6" hidden="1" spans="1:23">
      <c r="A30" s="44" t="s">
        <v>47</v>
      </c>
      <c r="B30" s="45"/>
      <c r="C30" s="87">
        <f>127*C29</f>
        <v>19.99742</v>
      </c>
      <c r="D30" s="87">
        <f t="shared" ref="D30:W30" si="1">127*D29</f>
        <v>1.37795</v>
      </c>
      <c r="E30" s="87">
        <f t="shared" si="1"/>
        <v>1.397</v>
      </c>
      <c r="F30" s="87">
        <f t="shared" si="1"/>
        <v>1.27</v>
      </c>
      <c r="G30" s="87">
        <f t="shared" si="1"/>
        <v>0</v>
      </c>
      <c r="H30" s="87">
        <f t="shared" si="1"/>
        <v>2.2987</v>
      </c>
      <c r="I30" s="87">
        <f t="shared" si="1"/>
        <v>0.0762</v>
      </c>
      <c r="J30" s="87">
        <f t="shared" si="1"/>
        <v>3.8481</v>
      </c>
      <c r="K30" s="87">
        <f t="shared" si="1"/>
        <v>0</v>
      </c>
      <c r="L30" s="87">
        <f t="shared" si="1"/>
        <v>14.1986</v>
      </c>
      <c r="M30" s="87">
        <f t="shared" si="1"/>
        <v>0</v>
      </c>
      <c r="N30" s="87">
        <f t="shared" si="1"/>
        <v>0</v>
      </c>
      <c r="O30" s="87">
        <f t="shared" si="1"/>
        <v>0</v>
      </c>
      <c r="P30" s="87">
        <f t="shared" si="1"/>
        <v>0</v>
      </c>
      <c r="Q30" s="87">
        <f t="shared" si="1"/>
        <v>0</v>
      </c>
      <c r="R30" s="87">
        <f t="shared" si="1"/>
        <v>7.1628</v>
      </c>
      <c r="S30" s="87">
        <f t="shared" si="1"/>
        <v>1.94818</v>
      </c>
      <c r="T30" s="87">
        <f t="shared" si="1"/>
        <v>0</v>
      </c>
      <c r="U30" s="87">
        <f t="shared" si="1"/>
        <v>0</v>
      </c>
      <c r="V30" s="87">
        <f t="shared" si="1"/>
        <v>0</v>
      </c>
      <c r="W30" s="20"/>
    </row>
    <row r="31" ht="15.6" spans="1:23">
      <c r="A31" s="44" t="s">
        <v>47</v>
      </c>
      <c r="B31" s="45"/>
      <c r="C31" s="47">
        <f t="shared" ref="C31:K31" si="2">ROUND(C30,2)</f>
        <v>20</v>
      </c>
      <c r="D31" s="49">
        <f t="shared" si="2"/>
        <v>1.38</v>
      </c>
      <c r="E31" s="49">
        <f t="shared" si="2"/>
        <v>1.4</v>
      </c>
      <c r="F31" s="49">
        <f t="shared" si="2"/>
        <v>1.27</v>
      </c>
      <c r="G31" s="49">
        <f t="shared" si="2"/>
        <v>0</v>
      </c>
      <c r="H31" s="49">
        <f t="shared" si="2"/>
        <v>2.3</v>
      </c>
      <c r="I31" s="49">
        <f t="shared" si="2"/>
        <v>0.08</v>
      </c>
      <c r="J31" s="49">
        <f t="shared" si="2"/>
        <v>3.85</v>
      </c>
      <c r="K31" s="49">
        <f t="shared" si="2"/>
        <v>0</v>
      </c>
      <c r="L31" s="49">
        <v>71</v>
      </c>
      <c r="M31" s="49">
        <f>ROUND(M30,2)</f>
        <v>0</v>
      </c>
      <c r="N31" s="57">
        <f>ROUND(N30,2)</f>
        <v>0</v>
      </c>
      <c r="O31" s="57">
        <f>ROUND(O30,2)</f>
        <v>0</v>
      </c>
      <c r="P31" s="57">
        <f>ROUND(P30,2)</f>
        <v>0</v>
      </c>
      <c r="Q31" s="57">
        <f t="shared" ref="Q31:V31" si="3">ROUND(Q30,2)</f>
        <v>0</v>
      </c>
      <c r="R31" s="57">
        <f t="shared" si="3"/>
        <v>7.16</v>
      </c>
      <c r="S31" s="57">
        <f t="shared" si="3"/>
        <v>1.95</v>
      </c>
      <c r="T31" s="57">
        <f t="shared" si="3"/>
        <v>0</v>
      </c>
      <c r="U31" s="57">
        <f t="shared" si="3"/>
        <v>0</v>
      </c>
      <c r="V31" s="57">
        <f t="shared" si="3"/>
        <v>0</v>
      </c>
      <c r="W31" s="20"/>
    </row>
    <row r="32" ht="15.6" spans="1:23">
      <c r="A32" s="44" t="s">
        <v>48</v>
      </c>
      <c r="B32" s="45"/>
      <c r="C32" s="47">
        <v>70</v>
      </c>
      <c r="D32" s="48">
        <v>770</v>
      </c>
      <c r="E32" s="48">
        <v>76</v>
      </c>
      <c r="F32" s="48">
        <v>550</v>
      </c>
      <c r="G32" s="48">
        <v>51</v>
      </c>
      <c r="H32" s="49">
        <v>290</v>
      </c>
      <c r="I32" s="48">
        <v>1650</v>
      </c>
      <c r="J32" s="48">
        <v>62.37</v>
      </c>
      <c r="K32" s="48">
        <v>39.5</v>
      </c>
      <c r="L32" s="49">
        <v>40</v>
      </c>
      <c r="M32" s="49">
        <v>31.15</v>
      </c>
      <c r="N32" s="49">
        <v>47</v>
      </c>
      <c r="O32" s="57">
        <v>55.18</v>
      </c>
      <c r="P32" s="57">
        <v>200</v>
      </c>
      <c r="Q32" s="49">
        <v>80.1</v>
      </c>
      <c r="R32" s="49">
        <v>140</v>
      </c>
      <c r="S32" s="49">
        <v>120</v>
      </c>
      <c r="T32" s="57">
        <v>222.5</v>
      </c>
      <c r="U32" s="57">
        <v>297</v>
      </c>
      <c r="V32" s="57">
        <v>35.6</v>
      </c>
      <c r="W32" s="75"/>
    </row>
    <row r="33" ht="16.35" spans="1:23">
      <c r="A33" s="50" t="s">
        <v>49</v>
      </c>
      <c r="B33" s="51"/>
      <c r="C33" s="88">
        <f t="shared" ref="C33:P33" si="4">C31*C32</f>
        <v>1400</v>
      </c>
      <c r="D33" s="88">
        <f t="shared" si="4"/>
        <v>1062.6</v>
      </c>
      <c r="E33" s="88">
        <f t="shared" si="4"/>
        <v>106.4</v>
      </c>
      <c r="F33" s="88">
        <f t="shared" si="4"/>
        <v>698.5</v>
      </c>
      <c r="G33" s="88">
        <f t="shared" si="4"/>
        <v>0</v>
      </c>
      <c r="H33" s="88">
        <f t="shared" si="4"/>
        <v>667</v>
      </c>
      <c r="I33" s="88">
        <f t="shared" si="4"/>
        <v>132</v>
      </c>
      <c r="J33" s="88">
        <f t="shared" si="4"/>
        <v>240.1245</v>
      </c>
      <c r="K33" s="88">
        <f t="shared" si="4"/>
        <v>0</v>
      </c>
      <c r="L33" s="88">
        <f t="shared" si="4"/>
        <v>2840</v>
      </c>
      <c r="M33" s="88">
        <f t="shared" si="4"/>
        <v>0</v>
      </c>
      <c r="N33" s="88">
        <f t="shared" si="4"/>
        <v>0</v>
      </c>
      <c r="O33" s="88">
        <f t="shared" si="4"/>
        <v>0</v>
      </c>
      <c r="P33" s="88">
        <f t="shared" si="4"/>
        <v>0</v>
      </c>
      <c r="Q33" s="88">
        <f t="shared" ref="Q33:Y33" si="5">Q31*Q32</f>
        <v>0</v>
      </c>
      <c r="R33" s="88">
        <f t="shared" si="5"/>
        <v>1002.4</v>
      </c>
      <c r="S33" s="88">
        <v>233.4</v>
      </c>
      <c r="T33" s="88">
        <f t="shared" si="5"/>
        <v>0</v>
      </c>
      <c r="U33" s="88">
        <f t="shared" si="5"/>
        <v>0</v>
      </c>
      <c r="V33" s="88">
        <f t="shared" si="5"/>
        <v>0</v>
      </c>
      <c r="W33" s="77">
        <f>SUM(C33:V33)</f>
        <v>8382.4245</v>
      </c>
    </row>
    <row r="34" ht="15.6" spans="1:23">
      <c r="A34" s="53"/>
      <c r="B34" s="53"/>
      <c r="C34" s="54"/>
      <c r="D34" s="54"/>
      <c r="E34" s="54"/>
      <c r="F34" s="54"/>
      <c r="G34" s="54"/>
      <c r="H34" s="54"/>
      <c r="I34" s="9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8">
        <f>W33/W2</f>
        <v>66.003342519685</v>
      </c>
    </row>
    <row r="35" customFormat="1" ht="15.6" spans="1:23">
      <c r="A35" s="55"/>
      <c r="B35" s="55"/>
      <c r="I35" s="78"/>
      <c r="W35" s="59"/>
    </row>
    <row r="36" customFormat="1" ht="27" customHeight="1" spans="2:2">
      <c r="B36" s="56" t="s">
        <v>50</v>
      </c>
    </row>
    <row r="37" customFormat="1" ht="27" customHeight="1" spans="2:2">
      <c r="B37" s="56" t="s">
        <v>51</v>
      </c>
    </row>
    <row r="38" customFormat="1" ht="27" customHeight="1" spans="2:2">
      <c r="B38" s="56" t="s">
        <v>52</v>
      </c>
    </row>
  </sheetData>
  <mergeCells count="35">
    <mergeCell ref="A1:W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W9:W28"/>
  </mergeCells>
  <pageMargins left="0.0784722222222222" right="0.196527777777778" top="1.05069444444444" bottom="1.05069444444444" header="0.708333333333333" footer="0.786805555555556"/>
  <pageSetup paperSize="9" scale="79" orientation="landscape" useFirstPageNumber="1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Y37"/>
  <sheetViews>
    <sheetView workbookViewId="0">
      <pane ySplit="7" topLeftCell="A20" activePane="bottomLeft" state="frozen"/>
      <selection/>
      <selection pane="bottomLeft" activeCell="A34" sqref="$A34:$XFD34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3" width="7.11111111111111" customWidth="1"/>
    <col min="4" max="4" width="7.33333333333333" customWidth="1"/>
    <col min="5" max="5" width="6.55555555555556" customWidth="1"/>
    <col min="6" max="6" width="7" customWidth="1"/>
    <col min="7" max="9" width="6" customWidth="1"/>
    <col min="10" max="11" width="6.55555555555556" customWidth="1"/>
    <col min="12" max="12" width="7" customWidth="1"/>
    <col min="13" max="13" width="7.44444444444444" customWidth="1"/>
    <col min="14" max="15" width="6.11111111111111" customWidth="1"/>
    <col min="16" max="16" width="6.22222222222222" customWidth="1"/>
    <col min="17" max="17" width="6.44444444444444" customWidth="1"/>
    <col min="18" max="18" width="6.22222222222222" customWidth="1"/>
    <col min="19" max="20" width="7.33333333333333" customWidth="1"/>
    <col min="21" max="21" width="6.55555555555556" customWidth="1"/>
    <col min="22" max="23" width="6.22222222222222" customWidth="1"/>
    <col min="24" max="24" width="5.11111111111111" customWidth="1"/>
    <col min="25" max="25" width="9.22222222222222" customWidth="1"/>
  </cols>
  <sheetData>
    <row r="1" s="1" customFormat="1" ht="43" customHeight="1" spans="1:1">
      <c r="A1" s="1" t="s">
        <v>0</v>
      </c>
    </row>
    <row r="2" customHeight="1" spans="1:25">
      <c r="A2" s="2"/>
      <c r="B2" s="3" t="s">
        <v>158</v>
      </c>
      <c r="C2" s="4" t="s">
        <v>2</v>
      </c>
      <c r="D2" s="4" t="s">
        <v>3</v>
      </c>
      <c r="E2" s="4" t="s">
        <v>4</v>
      </c>
      <c r="F2" s="4" t="s">
        <v>8</v>
      </c>
      <c r="G2" s="4" t="s">
        <v>58</v>
      </c>
      <c r="H2" s="4" t="s">
        <v>6</v>
      </c>
      <c r="I2" s="4" t="s">
        <v>57</v>
      </c>
      <c r="J2" s="4" t="s">
        <v>9</v>
      </c>
      <c r="K2" s="4" t="s">
        <v>10</v>
      </c>
      <c r="L2" s="4" t="s">
        <v>55</v>
      </c>
      <c r="M2" s="4" t="s">
        <v>104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20</v>
      </c>
      <c r="S2" s="4" t="s">
        <v>60</v>
      </c>
      <c r="T2" s="4" t="s">
        <v>21</v>
      </c>
      <c r="U2" s="4" t="s">
        <v>74</v>
      </c>
      <c r="V2" s="4" t="s">
        <v>24</v>
      </c>
      <c r="W2" s="4" t="s">
        <v>61</v>
      </c>
      <c r="X2" s="60" t="s">
        <v>23</v>
      </c>
      <c r="Y2" s="61">
        <v>132</v>
      </c>
    </row>
    <row r="3" ht="15" customHeight="1" spans="1: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2"/>
      <c r="Y3" s="63"/>
    </row>
    <row r="4" spans="1: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2"/>
      <c r="Y4" s="63"/>
    </row>
    <row r="5" ht="12" customHeight="1" spans="1: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2"/>
      <c r="Y5" s="63"/>
    </row>
    <row r="6" spans="1:25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2"/>
      <c r="Y6" s="63"/>
    </row>
    <row r="7" ht="28" customHeight="1" spans="1:25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4"/>
      <c r="Y7" s="65"/>
    </row>
    <row r="8" ht="16" customHeight="1" spans="1:25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66" t="s">
        <v>30</v>
      </c>
    </row>
    <row r="9" spans="1:25">
      <c r="A9" s="14" t="s">
        <v>31</v>
      </c>
      <c r="B9" s="15" t="s">
        <v>62</v>
      </c>
      <c r="C9" s="16">
        <v>0.1446</v>
      </c>
      <c r="D9" s="17"/>
      <c r="E9" s="17">
        <v>0.005</v>
      </c>
      <c r="F9" s="18"/>
      <c r="G9" s="17"/>
      <c r="H9" s="17">
        <v>0.0234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67"/>
      <c r="X9" s="67"/>
      <c r="Y9" s="68" t="s">
        <v>159</v>
      </c>
    </row>
    <row r="10" spans="1:25">
      <c r="A10" s="19"/>
      <c r="B10" s="20" t="s">
        <v>107</v>
      </c>
      <c r="C10" s="21"/>
      <c r="D10" s="22"/>
      <c r="E10" s="22">
        <v>0.0065</v>
      </c>
      <c r="F10" s="23">
        <v>0.00055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69"/>
      <c r="X10" s="69"/>
      <c r="Y10" s="70"/>
    </row>
    <row r="11" spans="1:25">
      <c r="A11" s="19"/>
      <c r="B11" s="24" t="s">
        <v>108</v>
      </c>
      <c r="C11" s="21"/>
      <c r="D11" s="22">
        <v>0.0099</v>
      </c>
      <c r="E11" s="22"/>
      <c r="F11" s="23"/>
      <c r="G11" s="22"/>
      <c r="H11" s="22"/>
      <c r="I11" s="22"/>
      <c r="J11" s="22">
        <v>0.030444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69"/>
      <c r="X11" s="69"/>
      <c r="Y11" s="70"/>
    </row>
    <row r="12" spans="1:25">
      <c r="A12" s="19"/>
      <c r="B12" s="20"/>
      <c r="C12" s="21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69"/>
      <c r="X12" s="69"/>
      <c r="Y12" s="70"/>
    </row>
    <row r="13" ht="13.95" spans="1:25">
      <c r="A13" s="25"/>
      <c r="B13" s="26"/>
      <c r="C13" s="27"/>
      <c r="D13" s="28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71"/>
      <c r="X13" s="71"/>
      <c r="Y13" s="70"/>
    </row>
    <row r="14" spans="1:25">
      <c r="A14" s="14" t="s">
        <v>36</v>
      </c>
      <c r="B14" s="15" t="s">
        <v>55</v>
      </c>
      <c r="C14" s="16"/>
      <c r="D14" s="17"/>
      <c r="E14" s="17"/>
      <c r="F14" s="18"/>
      <c r="G14" s="17"/>
      <c r="H14" s="17"/>
      <c r="I14" s="17"/>
      <c r="J14" s="17"/>
      <c r="K14" s="17"/>
      <c r="L14" s="17">
        <v>0.1462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67"/>
      <c r="X14" s="67"/>
      <c r="Y14" s="70"/>
    </row>
    <row r="15" spans="1:25">
      <c r="A15" s="19"/>
      <c r="B15" s="20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69"/>
      <c r="X15" s="69"/>
      <c r="Y15" s="70"/>
    </row>
    <row r="16" spans="1:25">
      <c r="A16" s="19"/>
      <c r="B16" s="20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69"/>
      <c r="X16" s="69"/>
      <c r="Y16" s="70"/>
    </row>
    <row r="17" ht="13.95" spans="1:25">
      <c r="A17" s="30"/>
      <c r="B17" s="31"/>
      <c r="C17" s="32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72"/>
      <c r="X17" s="72"/>
      <c r="Y17" s="70"/>
    </row>
    <row r="18" spans="1:25">
      <c r="A18" s="35" t="s">
        <v>37</v>
      </c>
      <c r="B18" s="36" t="s">
        <v>116</v>
      </c>
      <c r="C18" s="16"/>
      <c r="D18" s="17"/>
      <c r="E18" s="17"/>
      <c r="F18" s="18"/>
      <c r="G18" s="17"/>
      <c r="H18" s="17"/>
      <c r="I18" s="17">
        <v>0.0074</v>
      </c>
      <c r="J18" s="17"/>
      <c r="K18" s="17"/>
      <c r="L18" s="17"/>
      <c r="M18" s="17">
        <v>0.0774</v>
      </c>
      <c r="N18" s="17">
        <v>0.0733</v>
      </c>
      <c r="O18" s="17">
        <v>0.01044</v>
      </c>
      <c r="P18" s="17">
        <v>0.01</v>
      </c>
      <c r="Q18" s="17">
        <v>0.00245</v>
      </c>
      <c r="R18" s="17"/>
      <c r="S18" s="17"/>
      <c r="T18" s="17"/>
      <c r="U18" s="17"/>
      <c r="V18" s="17"/>
      <c r="W18" s="67"/>
      <c r="X18" s="67"/>
      <c r="Y18" s="70"/>
    </row>
    <row r="19" ht="16" customHeight="1" spans="1:25">
      <c r="A19" s="37"/>
      <c r="B19" s="38" t="s">
        <v>117</v>
      </c>
      <c r="C19" s="21"/>
      <c r="D19" s="22"/>
      <c r="E19" s="22"/>
      <c r="F19" s="23"/>
      <c r="G19" s="22"/>
      <c r="H19" s="22"/>
      <c r="I19" s="22"/>
      <c r="J19" s="22"/>
      <c r="K19" s="22"/>
      <c r="L19" s="22"/>
      <c r="M19" s="22">
        <v>0.0748</v>
      </c>
      <c r="N19" s="22"/>
      <c r="O19" s="22"/>
      <c r="P19" s="22">
        <v>0.0204</v>
      </c>
      <c r="Q19" s="22">
        <v>0.00732</v>
      </c>
      <c r="R19" s="22"/>
      <c r="S19" s="22"/>
      <c r="T19" s="22"/>
      <c r="U19" s="22">
        <v>0.1994</v>
      </c>
      <c r="V19" s="22"/>
      <c r="W19" s="69"/>
      <c r="X19" s="69"/>
      <c r="Y19" s="70"/>
    </row>
    <row r="20" spans="1:25">
      <c r="A20" s="37"/>
      <c r="B20" s="39" t="s">
        <v>160</v>
      </c>
      <c r="C20" s="21"/>
      <c r="D20" s="22"/>
      <c r="E20" s="22">
        <v>0.00844</v>
      </c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0.02</v>
      </c>
      <c r="S20" s="22"/>
      <c r="T20" s="22"/>
      <c r="U20" s="22"/>
      <c r="V20" s="22"/>
      <c r="W20" s="69"/>
      <c r="X20" s="69"/>
      <c r="Y20" s="70"/>
    </row>
    <row r="21" spans="1:25">
      <c r="A21" s="37"/>
      <c r="B21" s="24" t="s">
        <v>43</v>
      </c>
      <c r="C21" s="21"/>
      <c r="D21" s="22"/>
      <c r="E21" s="22"/>
      <c r="F21" s="23"/>
      <c r="G21" s="22"/>
      <c r="H21" s="22"/>
      <c r="I21" s="22"/>
      <c r="J21" s="22"/>
      <c r="K21" s="22">
        <v>0.0493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69"/>
      <c r="X21" s="69"/>
      <c r="Y21" s="70"/>
    </row>
    <row r="22" ht="13.95" spans="1:25">
      <c r="A22" s="40"/>
      <c r="B22" s="41"/>
      <c r="C22" s="27"/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71"/>
      <c r="X22" s="71"/>
      <c r="Y22" s="70"/>
    </row>
    <row r="23" spans="1:25">
      <c r="A23" s="35" t="s">
        <v>44</v>
      </c>
      <c r="B23" s="15" t="s">
        <v>68</v>
      </c>
      <c r="C23" s="16">
        <v>0.0145</v>
      </c>
      <c r="D23" s="17">
        <v>0.0022</v>
      </c>
      <c r="E23" s="17">
        <v>0.01</v>
      </c>
      <c r="F23" s="18"/>
      <c r="G23" s="17">
        <v>0.005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0.0726</v>
      </c>
      <c r="T23" s="17"/>
      <c r="U23" s="17"/>
      <c r="V23" s="17">
        <v>7</v>
      </c>
      <c r="W23" s="67">
        <v>6</v>
      </c>
      <c r="X23" s="67"/>
      <c r="Y23" s="70"/>
    </row>
    <row r="24" spans="1:25">
      <c r="A24" s="37"/>
      <c r="B24" s="20" t="s">
        <v>69</v>
      </c>
      <c r="C24" s="21"/>
      <c r="D24" s="22"/>
      <c r="E24" s="22">
        <v>0.0033</v>
      </c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>
        <v>0.025</v>
      </c>
      <c r="U24" s="22"/>
      <c r="V24" s="22"/>
      <c r="W24" s="69"/>
      <c r="X24" s="69"/>
      <c r="Y24" s="70"/>
    </row>
    <row r="25" spans="1:25">
      <c r="A25" s="37"/>
      <c r="B25" s="31" t="s">
        <v>107</v>
      </c>
      <c r="C25" s="32"/>
      <c r="D25" s="33"/>
      <c r="E25" s="33">
        <v>0.00744</v>
      </c>
      <c r="F25" s="34">
        <v>0.00055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72"/>
      <c r="X25" s="72"/>
      <c r="Y25" s="70"/>
    </row>
    <row r="26" spans="1:25">
      <c r="A26" s="37"/>
      <c r="B26" s="31"/>
      <c r="C26" s="32"/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72"/>
      <c r="X26" s="72"/>
      <c r="Y26" s="70"/>
    </row>
    <row r="27" ht="13.95" spans="1:25">
      <c r="A27" s="40"/>
      <c r="B27" s="26"/>
      <c r="C27" s="27"/>
      <c r="D27" s="28"/>
      <c r="E27" s="28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71"/>
      <c r="X27" s="71">
        <v>1</v>
      </c>
      <c r="Y27" s="73"/>
    </row>
    <row r="28" ht="15.6" spans="1:25">
      <c r="A28" s="42" t="s">
        <v>46</v>
      </c>
      <c r="B28" s="43"/>
      <c r="C28" s="16">
        <f t="shared" ref="C28:W28" si="0">SUM(C9:C27)</f>
        <v>0.1591</v>
      </c>
      <c r="D28" s="17">
        <f t="shared" si="0"/>
        <v>0.0121</v>
      </c>
      <c r="E28" s="17">
        <f t="shared" si="0"/>
        <v>0.04068</v>
      </c>
      <c r="F28" s="17">
        <f t="shared" si="0"/>
        <v>0.0011</v>
      </c>
      <c r="G28" s="17">
        <f t="shared" si="0"/>
        <v>0.005</v>
      </c>
      <c r="H28" s="17">
        <f t="shared" si="0"/>
        <v>0.0234</v>
      </c>
      <c r="I28" s="17">
        <f t="shared" si="0"/>
        <v>0.0074</v>
      </c>
      <c r="J28" s="17">
        <f t="shared" si="0"/>
        <v>0.030444</v>
      </c>
      <c r="K28" s="17">
        <f t="shared" si="0"/>
        <v>0.0493</v>
      </c>
      <c r="L28" s="17">
        <f t="shared" si="0"/>
        <v>0.1462</v>
      </c>
      <c r="M28" s="17">
        <f t="shared" si="0"/>
        <v>0.1522</v>
      </c>
      <c r="N28" s="17">
        <f t="shared" si="0"/>
        <v>0.0733</v>
      </c>
      <c r="O28" s="17">
        <f t="shared" si="0"/>
        <v>0.01044</v>
      </c>
      <c r="P28" s="17">
        <f t="shared" si="0"/>
        <v>0.0304</v>
      </c>
      <c r="Q28" s="17">
        <f t="shared" si="0"/>
        <v>0.00977</v>
      </c>
      <c r="R28" s="17">
        <f t="shared" si="0"/>
        <v>0.02</v>
      </c>
      <c r="S28" s="17">
        <f t="shared" si="0"/>
        <v>0.0726</v>
      </c>
      <c r="T28" s="17">
        <f t="shared" si="0"/>
        <v>0.025</v>
      </c>
      <c r="U28" s="17">
        <f t="shared" si="0"/>
        <v>0.1994</v>
      </c>
      <c r="V28" s="17">
        <f t="shared" si="0"/>
        <v>7</v>
      </c>
      <c r="W28" s="17">
        <v>6</v>
      </c>
      <c r="X28" s="67">
        <v>1</v>
      </c>
      <c r="Y28" s="74"/>
    </row>
    <row r="29" ht="15.6" hidden="1" spans="1:25">
      <c r="A29" s="44" t="s">
        <v>47</v>
      </c>
      <c r="B29" s="45"/>
      <c r="C29" s="46">
        <f>132*C28</f>
        <v>21.0012</v>
      </c>
      <c r="D29" s="46">
        <f t="shared" ref="D29:Y29" si="1">132*D28</f>
        <v>1.5972</v>
      </c>
      <c r="E29" s="46">
        <f t="shared" si="1"/>
        <v>5.36976</v>
      </c>
      <c r="F29" s="46">
        <f t="shared" si="1"/>
        <v>0.1452</v>
      </c>
      <c r="G29" s="46">
        <f t="shared" si="1"/>
        <v>0.66</v>
      </c>
      <c r="H29" s="46">
        <f t="shared" si="1"/>
        <v>3.0888</v>
      </c>
      <c r="I29" s="46">
        <f t="shared" si="1"/>
        <v>0.9768</v>
      </c>
      <c r="J29" s="46">
        <f t="shared" si="1"/>
        <v>4.018608</v>
      </c>
      <c r="K29" s="46">
        <f t="shared" si="1"/>
        <v>6.5076</v>
      </c>
      <c r="L29" s="46">
        <f t="shared" si="1"/>
        <v>19.2984</v>
      </c>
      <c r="M29" s="46">
        <f t="shared" si="1"/>
        <v>20.0904</v>
      </c>
      <c r="N29" s="46">
        <f t="shared" si="1"/>
        <v>9.6756</v>
      </c>
      <c r="O29" s="46">
        <f t="shared" si="1"/>
        <v>1.37808</v>
      </c>
      <c r="P29" s="46">
        <f t="shared" si="1"/>
        <v>4.0128</v>
      </c>
      <c r="Q29" s="46">
        <f t="shared" si="1"/>
        <v>1.28964</v>
      </c>
      <c r="R29" s="46">
        <f t="shared" si="1"/>
        <v>2.64</v>
      </c>
      <c r="S29" s="46">
        <f t="shared" si="1"/>
        <v>9.5832</v>
      </c>
      <c r="T29" s="46">
        <f t="shared" si="1"/>
        <v>3.3</v>
      </c>
      <c r="U29" s="46">
        <f t="shared" si="1"/>
        <v>26.3208</v>
      </c>
      <c r="V29" s="46">
        <v>7</v>
      </c>
      <c r="W29" s="46">
        <v>6</v>
      </c>
      <c r="X29" s="46">
        <v>1</v>
      </c>
      <c r="Y29" s="75"/>
    </row>
    <row r="30" ht="15.6" spans="1:25">
      <c r="A30" s="44" t="s">
        <v>47</v>
      </c>
      <c r="B30" s="45"/>
      <c r="C30" s="47">
        <f>ROUND(C29,2)</f>
        <v>21</v>
      </c>
      <c r="D30" s="47">
        <f t="shared" ref="D30:X30" si="2">ROUND(D29,2)</f>
        <v>1.6</v>
      </c>
      <c r="E30" s="47">
        <f t="shared" si="2"/>
        <v>5.37</v>
      </c>
      <c r="F30" s="47">
        <f t="shared" si="2"/>
        <v>0.15</v>
      </c>
      <c r="G30" s="47">
        <f t="shared" si="2"/>
        <v>0.66</v>
      </c>
      <c r="H30" s="47">
        <f t="shared" si="2"/>
        <v>3.09</v>
      </c>
      <c r="I30" s="47">
        <f t="shared" si="2"/>
        <v>0.98</v>
      </c>
      <c r="J30" s="47">
        <f t="shared" si="2"/>
        <v>4.02</v>
      </c>
      <c r="K30" s="47">
        <f t="shared" si="2"/>
        <v>6.51</v>
      </c>
      <c r="L30" s="47">
        <f t="shared" si="2"/>
        <v>19.3</v>
      </c>
      <c r="M30" s="47">
        <f t="shared" si="2"/>
        <v>20.09</v>
      </c>
      <c r="N30" s="47">
        <f t="shared" si="2"/>
        <v>9.68</v>
      </c>
      <c r="O30" s="47">
        <f t="shared" si="2"/>
        <v>1.38</v>
      </c>
      <c r="P30" s="47">
        <f t="shared" si="2"/>
        <v>4.01</v>
      </c>
      <c r="Q30" s="47">
        <f t="shared" si="2"/>
        <v>1.29</v>
      </c>
      <c r="R30" s="47">
        <f t="shared" si="2"/>
        <v>2.64</v>
      </c>
      <c r="S30" s="47">
        <f t="shared" si="2"/>
        <v>9.58</v>
      </c>
      <c r="T30" s="47">
        <f t="shared" si="2"/>
        <v>3.3</v>
      </c>
      <c r="U30" s="47">
        <f t="shared" si="2"/>
        <v>26.32</v>
      </c>
      <c r="V30" s="47">
        <v>7</v>
      </c>
      <c r="W30" s="47">
        <v>6</v>
      </c>
      <c r="X30" s="47">
        <f>ROUND(X29,2)</f>
        <v>1</v>
      </c>
      <c r="Y30" s="75"/>
    </row>
    <row r="31" ht="15.6" spans="1:25">
      <c r="A31" s="44" t="s">
        <v>48</v>
      </c>
      <c r="B31" s="45"/>
      <c r="C31" s="47">
        <v>70</v>
      </c>
      <c r="D31" s="48">
        <v>770</v>
      </c>
      <c r="E31" s="48">
        <v>76</v>
      </c>
      <c r="F31" s="48">
        <v>1650</v>
      </c>
      <c r="G31" s="49">
        <v>160</v>
      </c>
      <c r="H31" s="49">
        <v>51</v>
      </c>
      <c r="I31" s="49">
        <v>123</v>
      </c>
      <c r="J31" s="48">
        <v>62.37</v>
      </c>
      <c r="K31" s="48">
        <v>39.5</v>
      </c>
      <c r="L31" s="49">
        <v>88.11</v>
      </c>
      <c r="M31" s="49">
        <v>245</v>
      </c>
      <c r="N31" s="49">
        <v>31.15</v>
      </c>
      <c r="O31" s="49">
        <v>47</v>
      </c>
      <c r="P31" s="57">
        <v>55.18</v>
      </c>
      <c r="Q31" s="49">
        <v>200</v>
      </c>
      <c r="R31" s="57">
        <v>222.5</v>
      </c>
      <c r="S31" s="49">
        <v>260</v>
      </c>
      <c r="T31" s="49">
        <v>297</v>
      </c>
      <c r="U31" s="49">
        <v>31.15</v>
      </c>
      <c r="V31" s="57">
        <v>7.12</v>
      </c>
      <c r="W31" s="76">
        <v>2.5</v>
      </c>
      <c r="X31" s="76">
        <v>11</v>
      </c>
      <c r="Y31" s="20"/>
    </row>
    <row r="32" ht="16.35" spans="1:25">
      <c r="A32" s="50" t="s">
        <v>49</v>
      </c>
      <c r="B32" s="51"/>
      <c r="C32" s="52">
        <f t="shared" ref="C32:Y32" si="3">C31*C30</f>
        <v>1470</v>
      </c>
      <c r="D32" s="52">
        <f t="shared" si="3"/>
        <v>1232</v>
      </c>
      <c r="E32" s="52">
        <f t="shared" si="3"/>
        <v>408.12</v>
      </c>
      <c r="F32" s="52">
        <f t="shared" si="3"/>
        <v>247.5</v>
      </c>
      <c r="G32" s="52">
        <f t="shared" si="3"/>
        <v>105.6</v>
      </c>
      <c r="H32" s="52">
        <f t="shared" si="3"/>
        <v>157.59</v>
      </c>
      <c r="I32" s="52">
        <f t="shared" si="3"/>
        <v>120.54</v>
      </c>
      <c r="J32" s="52">
        <f t="shared" si="3"/>
        <v>250.7274</v>
      </c>
      <c r="K32" s="52">
        <f t="shared" si="3"/>
        <v>257.145</v>
      </c>
      <c r="L32" s="52">
        <f t="shared" si="3"/>
        <v>1700.523</v>
      </c>
      <c r="M32" s="52">
        <f t="shared" si="3"/>
        <v>4922.05</v>
      </c>
      <c r="N32" s="52">
        <f t="shared" si="3"/>
        <v>301.532</v>
      </c>
      <c r="O32" s="52">
        <f t="shared" si="3"/>
        <v>64.86</v>
      </c>
      <c r="P32" s="52">
        <f t="shared" si="3"/>
        <v>221.2718</v>
      </c>
      <c r="Q32" s="52">
        <f t="shared" si="3"/>
        <v>258</v>
      </c>
      <c r="R32" s="52">
        <f t="shared" si="3"/>
        <v>587.4</v>
      </c>
      <c r="S32" s="52">
        <f t="shared" si="3"/>
        <v>2490.8</v>
      </c>
      <c r="T32" s="52">
        <f t="shared" si="3"/>
        <v>980.1</v>
      </c>
      <c r="U32" s="52">
        <f t="shared" si="3"/>
        <v>819.868</v>
      </c>
      <c r="V32" s="52">
        <f t="shared" si="3"/>
        <v>49.84</v>
      </c>
      <c r="W32" s="52">
        <f t="shared" si="3"/>
        <v>15</v>
      </c>
      <c r="X32" s="52">
        <f t="shared" si="3"/>
        <v>11</v>
      </c>
      <c r="Y32" s="77">
        <f>SUM(C32:X32)</f>
        <v>16671.4672</v>
      </c>
    </row>
    <row r="33" ht="15.6" spans="1:25">
      <c r="A33" s="5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8">
        <f>Y32/Y2</f>
        <v>126.298993939394</v>
      </c>
    </row>
    <row r="34" customFormat="1" ht="15.6" spans="1:25">
      <c r="A34" s="55"/>
      <c r="B34" s="55"/>
      <c r="Q34" s="54"/>
      <c r="Y34" s="59"/>
    </row>
    <row r="35" customFormat="1" ht="27" customHeight="1" spans="2:17">
      <c r="B35" s="56" t="s">
        <v>50</v>
      </c>
      <c r="Q35" s="58"/>
    </row>
    <row r="36" customFormat="1" ht="27" customHeight="1" spans="2:17">
      <c r="B36" s="56" t="s">
        <v>51</v>
      </c>
      <c r="Q36" s="58"/>
    </row>
    <row r="37" customFormat="1" ht="27" customHeight="1" spans="2:2">
      <c r="B37" s="56" t="s">
        <v>52</v>
      </c>
    </row>
  </sheetData>
  <mergeCells count="37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79" orientation="landscape" useFirstPageNumber="1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39"/>
  <sheetViews>
    <sheetView workbookViewId="0">
      <pane ySplit="7" topLeftCell="A8" activePane="bottomLeft" state="frozen"/>
      <selection/>
      <selection pane="bottomLeft" activeCell="L17" sqref="L17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78" customWidth="1"/>
    <col min="9" max="10" width="6.11111111111111" customWidth="1"/>
    <col min="11" max="11" width="7.11111111111111" customWidth="1"/>
    <col min="12" max="12" width="6.66666666666667" customWidth="1"/>
    <col min="13" max="13" width="6.22222222222222" customWidth="1"/>
    <col min="14" max="14" width="6" customWidth="1"/>
    <col min="15" max="15" width="6.11111111111111" customWidth="1"/>
    <col min="16" max="16" width="7" customWidth="1"/>
    <col min="17" max="17" width="6.22222222222222" customWidth="1"/>
    <col min="18" max="18" width="6.11111111111111" customWidth="1"/>
    <col min="19" max="20" width="6.44444444444444" customWidth="1"/>
    <col min="21" max="23" width="6.22222222222222" customWidth="1"/>
    <col min="24" max="24" width="6.33333333333333" customWidth="1"/>
    <col min="25" max="26" width="7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2"/>
      <c r="B2" s="3" t="s">
        <v>161</v>
      </c>
      <c r="C2" s="4" t="s">
        <v>2</v>
      </c>
      <c r="D2" s="4" t="s">
        <v>3</v>
      </c>
      <c r="E2" s="4" t="s">
        <v>4</v>
      </c>
      <c r="F2" s="4" t="s">
        <v>71</v>
      </c>
      <c r="G2" s="4" t="s">
        <v>75</v>
      </c>
      <c r="H2" s="89" t="s">
        <v>8</v>
      </c>
      <c r="I2" s="4" t="s">
        <v>9</v>
      </c>
      <c r="J2" s="4" t="s">
        <v>10</v>
      </c>
      <c r="K2" s="4" t="s">
        <v>17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56</v>
      </c>
      <c r="Q2" s="4" t="s">
        <v>74</v>
      </c>
      <c r="R2" s="4" t="s">
        <v>22</v>
      </c>
      <c r="S2" s="4" t="s">
        <v>20</v>
      </c>
      <c r="T2" s="4" t="s">
        <v>21</v>
      </c>
      <c r="U2" s="4" t="s">
        <v>76</v>
      </c>
      <c r="V2" s="4" t="s">
        <v>162</v>
      </c>
      <c r="W2" s="4" t="s">
        <v>133</v>
      </c>
      <c r="X2" s="4" t="s">
        <v>29</v>
      </c>
      <c r="Y2" s="4" t="s">
        <v>163</v>
      </c>
      <c r="Z2" s="4" t="s">
        <v>24</v>
      </c>
      <c r="AA2" s="95">
        <v>142</v>
      </c>
    </row>
    <row r="3" spans="1:27">
      <c r="A3" s="5"/>
      <c r="B3" s="6"/>
      <c r="C3" s="7"/>
      <c r="D3" s="7"/>
      <c r="E3" s="7"/>
      <c r="F3" s="7"/>
      <c r="G3" s="7"/>
      <c r="H3" s="9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</row>
    <row r="4" spans="1:27">
      <c r="A4" s="5"/>
      <c r="B4" s="6"/>
      <c r="C4" s="7"/>
      <c r="D4" s="7"/>
      <c r="E4" s="7"/>
      <c r="F4" s="7"/>
      <c r="G4" s="7"/>
      <c r="H4" s="9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96"/>
    </row>
    <row r="5" ht="12" customHeight="1" spans="1:27">
      <c r="A5" s="5"/>
      <c r="B5" s="6"/>
      <c r="C5" s="7"/>
      <c r="D5" s="7"/>
      <c r="E5" s="7"/>
      <c r="F5" s="7"/>
      <c r="G5" s="7"/>
      <c r="H5" s="9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96"/>
    </row>
    <row r="6" spans="1:27">
      <c r="A6" s="5"/>
      <c r="B6" s="6"/>
      <c r="C6" s="7"/>
      <c r="D6" s="7"/>
      <c r="E6" s="7"/>
      <c r="F6" s="7"/>
      <c r="G6" s="7"/>
      <c r="H6" s="9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96"/>
    </row>
    <row r="7" ht="28" customHeight="1" spans="1:27">
      <c r="A7" s="79"/>
      <c r="B7" s="9"/>
      <c r="C7" s="10"/>
      <c r="D7" s="10"/>
      <c r="E7" s="10"/>
      <c r="F7" s="10"/>
      <c r="G7" s="10"/>
      <c r="H7" s="9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7"/>
    </row>
    <row r="8" ht="15" customHeight="1" spans="1:27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82">
        <v>24</v>
      </c>
      <c r="AA8" s="98" t="s">
        <v>30</v>
      </c>
    </row>
    <row r="9" spans="1:27">
      <c r="A9" s="14" t="s">
        <v>31</v>
      </c>
      <c r="B9" s="15" t="s">
        <v>127</v>
      </c>
      <c r="C9" s="16">
        <v>0.1497</v>
      </c>
      <c r="D9" s="17"/>
      <c r="E9" s="17">
        <v>0.0054</v>
      </c>
      <c r="F9" s="17">
        <v>0.01766</v>
      </c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67"/>
      <c r="S9" s="67"/>
      <c r="T9" s="67"/>
      <c r="U9" s="67"/>
      <c r="V9" s="67"/>
      <c r="W9" s="67"/>
      <c r="X9" s="67"/>
      <c r="Y9" s="67"/>
      <c r="Z9" s="67"/>
      <c r="AA9" s="139" t="s">
        <v>63</v>
      </c>
    </row>
    <row r="10" spans="1:27">
      <c r="A10" s="19"/>
      <c r="B10" s="20" t="s">
        <v>34</v>
      </c>
      <c r="C10" s="21"/>
      <c r="D10" s="22"/>
      <c r="E10" s="22">
        <v>0.0074</v>
      </c>
      <c r="F10" s="22"/>
      <c r="G10" s="22"/>
      <c r="H10" s="23">
        <v>0.00054</v>
      </c>
      <c r="I10" s="22"/>
      <c r="J10" s="22"/>
      <c r="K10" s="22"/>
      <c r="L10" s="22"/>
      <c r="M10" s="22"/>
      <c r="N10" s="22"/>
      <c r="O10" s="22"/>
      <c r="P10" s="22"/>
      <c r="Q10" s="22"/>
      <c r="R10" s="69"/>
      <c r="S10" s="69"/>
      <c r="T10" s="69"/>
      <c r="U10" s="69"/>
      <c r="V10" s="69"/>
      <c r="W10" s="69"/>
      <c r="X10" s="69"/>
      <c r="Y10" s="69"/>
      <c r="Z10" s="69"/>
      <c r="AA10" s="140"/>
    </row>
    <row r="11" spans="1:27">
      <c r="A11" s="19"/>
      <c r="B11" s="24" t="s">
        <v>164</v>
      </c>
      <c r="C11" s="21"/>
      <c r="D11" s="22">
        <v>0.0094</v>
      </c>
      <c r="E11" s="22"/>
      <c r="F11" s="22"/>
      <c r="G11" s="22"/>
      <c r="H11" s="23"/>
      <c r="I11" s="22">
        <v>0.0324</v>
      </c>
      <c r="J11" s="22"/>
      <c r="K11" s="22"/>
      <c r="L11" s="22"/>
      <c r="M11" s="22"/>
      <c r="N11" s="22"/>
      <c r="O11" s="22"/>
      <c r="P11" s="22"/>
      <c r="Q11" s="22"/>
      <c r="R11" s="69"/>
      <c r="S11" s="69"/>
      <c r="T11" s="69"/>
      <c r="U11" s="69">
        <v>0.0108</v>
      </c>
      <c r="V11" s="69"/>
      <c r="W11" s="69"/>
      <c r="X11" s="69"/>
      <c r="Y11" s="69"/>
      <c r="Z11" s="69"/>
      <c r="AA11" s="140"/>
    </row>
    <row r="12" spans="1:27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69"/>
      <c r="S12" s="69"/>
      <c r="T12" s="69"/>
      <c r="U12" s="69"/>
      <c r="V12" s="69"/>
      <c r="W12" s="69"/>
      <c r="X12" s="69"/>
      <c r="Y12" s="69"/>
      <c r="Z12" s="69"/>
      <c r="AA12" s="140"/>
    </row>
    <row r="13" ht="13.95" spans="1:27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71"/>
      <c r="S13" s="71"/>
      <c r="T13" s="71"/>
      <c r="U13" s="71"/>
      <c r="V13" s="71"/>
      <c r="W13" s="71"/>
      <c r="X13" s="71"/>
      <c r="Y13" s="71"/>
      <c r="Z13" s="71"/>
      <c r="AA13" s="140"/>
    </row>
    <row r="14" spans="1:27">
      <c r="A14" s="14" t="s">
        <v>36</v>
      </c>
      <c r="B14" s="15" t="s">
        <v>17</v>
      </c>
      <c r="C14" s="16"/>
      <c r="D14" s="17"/>
      <c r="E14" s="17"/>
      <c r="F14" s="17"/>
      <c r="G14" s="17"/>
      <c r="H14" s="18"/>
      <c r="I14" s="17"/>
      <c r="J14" s="17"/>
      <c r="K14" s="17">
        <v>0.117</v>
      </c>
      <c r="L14" s="17"/>
      <c r="M14" s="17"/>
      <c r="N14" s="17"/>
      <c r="O14" s="17"/>
      <c r="P14" s="17"/>
      <c r="Q14" s="17"/>
      <c r="R14" s="67"/>
      <c r="S14" s="67"/>
      <c r="T14" s="67"/>
      <c r="U14" s="67"/>
      <c r="V14" s="67"/>
      <c r="W14" s="67"/>
      <c r="X14" s="67"/>
      <c r="Y14" s="67"/>
      <c r="Z14" s="67"/>
      <c r="AA14" s="140"/>
    </row>
    <row r="15" spans="1:27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69"/>
      <c r="S15" s="69"/>
      <c r="T15" s="69"/>
      <c r="U15" s="69"/>
      <c r="V15" s="69"/>
      <c r="W15" s="69"/>
      <c r="X15" s="69"/>
      <c r="Y15" s="69"/>
      <c r="Z15" s="69"/>
      <c r="AA15" s="140"/>
    </row>
    <row r="16" spans="1:27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69"/>
      <c r="S16" s="69"/>
      <c r="T16" s="69"/>
      <c r="U16" s="69"/>
      <c r="V16" s="69"/>
      <c r="W16" s="69"/>
      <c r="X16" s="69"/>
      <c r="Y16" s="69"/>
      <c r="Z16" s="69"/>
      <c r="AA16" s="140"/>
    </row>
    <row r="17" ht="13.95" spans="1:27">
      <c r="A17" s="30"/>
      <c r="B17" s="26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72"/>
      <c r="S17" s="72"/>
      <c r="T17" s="72"/>
      <c r="U17" s="72"/>
      <c r="V17" s="72"/>
      <c r="W17" s="72"/>
      <c r="X17" s="72"/>
      <c r="Y17" s="72"/>
      <c r="Z17" s="72"/>
      <c r="AA17" s="140"/>
    </row>
    <row r="18" ht="16" customHeight="1" spans="1:27">
      <c r="A18" s="35" t="s">
        <v>37</v>
      </c>
      <c r="B18" s="36" t="s">
        <v>122</v>
      </c>
      <c r="C18" s="16"/>
      <c r="D18" s="17"/>
      <c r="E18" s="17">
        <v>0.001</v>
      </c>
      <c r="F18" s="17"/>
      <c r="G18" s="17"/>
      <c r="H18" s="18"/>
      <c r="I18" s="17"/>
      <c r="J18" s="17"/>
      <c r="K18" s="17"/>
      <c r="L18" s="17">
        <v>0.0774</v>
      </c>
      <c r="M18" s="17">
        <v>0.0101</v>
      </c>
      <c r="N18" s="17">
        <v>0.0104</v>
      </c>
      <c r="O18" s="17">
        <v>0.002322</v>
      </c>
      <c r="P18" s="17">
        <v>0.0758</v>
      </c>
      <c r="Q18" s="17">
        <v>0.0408</v>
      </c>
      <c r="R18" s="67">
        <v>0.0283</v>
      </c>
      <c r="S18" s="67"/>
      <c r="T18" s="67">
        <v>0.006</v>
      </c>
      <c r="U18" s="67"/>
      <c r="V18" s="67"/>
      <c r="W18" s="67"/>
      <c r="X18" s="67"/>
      <c r="Y18" s="67"/>
      <c r="Z18" s="67"/>
      <c r="AA18" s="140"/>
    </row>
    <row r="19" ht="15" customHeight="1" spans="1:27">
      <c r="A19" s="37"/>
      <c r="B19" s="38" t="s">
        <v>165</v>
      </c>
      <c r="C19" s="21"/>
      <c r="D19" s="22"/>
      <c r="E19" s="22"/>
      <c r="F19" s="22"/>
      <c r="G19" s="22">
        <v>0.03946</v>
      </c>
      <c r="H19" s="23"/>
      <c r="I19" s="22"/>
      <c r="J19" s="22"/>
      <c r="K19" s="22"/>
      <c r="L19" s="22"/>
      <c r="M19" s="22">
        <v>0.009</v>
      </c>
      <c r="N19" s="22">
        <v>0.0204</v>
      </c>
      <c r="O19" s="22">
        <v>0.00644</v>
      </c>
      <c r="P19" s="22">
        <v>0.0754</v>
      </c>
      <c r="Q19" s="22"/>
      <c r="R19" s="69"/>
      <c r="S19" s="69"/>
      <c r="T19" s="69"/>
      <c r="U19" s="69"/>
      <c r="V19" s="69"/>
      <c r="W19" s="69"/>
      <c r="X19" s="69"/>
      <c r="Y19" s="69"/>
      <c r="Z19" s="69"/>
      <c r="AA19" s="140"/>
    </row>
    <row r="20" spans="1:27">
      <c r="A20" s="37"/>
      <c r="B20" s="38" t="s">
        <v>67</v>
      </c>
      <c r="C20" s="21"/>
      <c r="D20" s="22"/>
      <c r="E20" s="22">
        <v>0.00844</v>
      </c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69"/>
      <c r="S20" s="69">
        <v>0.0195</v>
      </c>
      <c r="T20" s="69"/>
      <c r="U20" s="69"/>
      <c r="V20" s="69"/>
      <c r="W20" s="69"/>
      <c r="X20" s="69"/>
      <c r="Y20" s="69"/>
      <c r="Z20" s="69"/>
      <c r="AA20" s="140"/>
    </row>
    <row r="21" spans="1:27">
      <c r="A21" s="37"/>
      <c r="B21" s="24" t="s">
        <v>43</v>
      </c>
      <c r="C21" s="21"/>
      <c r="D21" s="22"/>
      <c r="E21" s="22"/>
      <c r="F21" s="22"/>
      <c r="G21" s="22"/>
      <c r="H21" s="23"/>
      <c r="I21" s="22"/>
      <c r="J21" s="22">
        <v>0.0504</v>
      </c>
      <c r="K21" s="22"/>
      <c r="L21" s="22"/>
      <c r="M21" s="22"/>
      <c r="N21" s="22"/>
      <c r="O21" s="22"/>
      <c r="P21" s="22"/>
      <c r="Q21" s="22"/>
      <c r="R21" s="69"/>
      <c r="S21" s="69"/>
      <c r="T21" s="69"/>
      <c r="U21" s="69"/>
      <c r="V21" s="69"/>
      <c r="W21" s="69"/>
      <c r="X21" s="69"/>
      <c r="Y21" s="69"/>
      <c r="Z21" s="69"/>
      <c r="AA21" s="140"/>
    </row>
    <row r="22" spans="1:27">
      <c r="A22" s="83"/>
      <c r="B22" s="133"/>
      <c r="C22" s="85"/>
      <c r="D22" s="86"/>
      <c r="E22" s="86"/>
      <c r="F22" s="86"/>
      <c r="G22" s="86"/>
      <c r="H22" s="92"/>
      <c r="I22" s="86"/>
      <c r="J22" s="86"/>
      <c r="K22" s="86"/>
      <c r="L22" s="86"/>
      <c r="M22" s="86"/>
      <c r="N22" s="86"/>
      <c r="O22" s="86"/>
      <c r="P22" s="86"/>
      <c r="Q22" s="86"/>
      <c r="R22" s="94"/>
      <c r="S22" s="94"/>
      <c r="T22" s="94"/>
      <c r="U22" s="94"/>
      <c r="V22" s="94"/>
      <c r="W22" s="94"/>
      <c r="X22" s="94"/>
      <c r="Y22" s="94"/>
      <c r="Z22" s="94"/>
      <c r="AA22" s="140"/>
    </row>
    <row r="23" ht="13.95" spans="1:27">
      <c r="A23" s="40"/>
      <c r="B23" s="41"/>
      <c r="C23" s="27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71"/>
      <c r="S23" s="71"/>
      <c r="T23" s="71"/>
      <c r="U23" s="71"/>
      <c r="V23" s="71"/>
      <c r="W23" s="71"/>
      <c r="X23" s="71"/>
      <c r="Y23" s="71"/>
      <c r="Z23" s="71"/>
      <c r="AA23" s="140"/>
    </row>
    <row r="24" spans="1:27">
      <c r="A24" s="35" t="s">
        <v>44</v>
      </c>
      <c r="B24" s="15" t="s">
        <v>166</v>
      </c>
      <c r="C24" s="16">
        <v>0.0334</v>
      </c>
      <c r="D24" s="17">
        <v>0.00244</v>
      </c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67"/>
      <c r="S24" s="67"/>
      <c r="T24" s="67"/>
      <c r="U24" s="67"/>
      <c r="V24" s="67"/>
      <c r="W24" s="67"/>
      <c r="X24" s="67"/>
      <c r="Y24" s="67"/>
      <c r="Z24" s="67">
        <v>1.5</v>
      </c>
      <c r="AA24" s="140"/>
    </row>
    <row r="25" spans="1:27">
      <c r="A25" s="37"/>
      <c r="B25" s="134" t="s">
        <v>167</v>
      </c>
      <c r="C25" s="135"/>
      <c r="D25" s="136"/>
      <c r="E25" s="136"/>
      <c r="F25" s="136"/>
      <c r="G25" s="136"/>
      <c r="H25" s="137"/>
      <c r="I25" s="136"/>
      <c r="J25" s="136"/>
      <c r="K25" s="136"/>
      <c r="L25" s="136"/>
      <c r="M25" s="136">
        <v>0.005</v>
      </c>
      <c r="N25" s="136"/>
      <c r="O25" s="136">
        <v>0.00233</v>
      </c>
      <c r="P25" s="136"/>
      <c r="Q25" s="136"/>
      <c r="R25" s="138"/>
      <c r="S25" s="138"/>
      <c r="T25" s="138"/>
      <c r="U25" s="138"/>
      <c r="V25" s="138"/>
      <c r="W25" s="138"/>
      <c r="X25" s="138"/>
      <c r="Y25" s="138">
        <v>0.0183</v>
      </c>
      <c r="Z25" s="138"/>
      <c r="AA25" s="140"/>
    </row>
    <row r="26" spans="1:27">
      <c r="A26" s="37"/>
      <c r="B26" s="20" t="s">
        <v>34</v>
      </c>
      <c r="C26" s="21"/>
      <c r="D26" s="22"/>
      <c r="E26" s="22">
        <v>0.00796</v>
      </c>
      <c r="F26" s="22"/>
      <c r="G26" s="22"/>
      <c r="H26" s="23">
        <v>0.0006</v>
      </c>
      <c r="I26" s="22"/>
      <c r="J26" s="22"/>
      <c r="K26" s="22"/>
      <c r="L26" s="22"/>
      <c r="M26" s="22"/>
      <c r="N26" s="22"/>
      <c r="O26" s="22"/>
      <c r="P26" s="22"/>
      <c r="Q26" s="22"/>
      <c r="R26" s="69"/>
      <c r="S26" s="69"/>
      <c r="T26" s="69"/>
      <c r="U26" s="69"/>
      <c r="V26" s="69"/>
      <c r="W26" s="69"/>
      <c r="X26" s="69"/>
      <c r="Y26" s="69"/>
      <c r="Z26" s="69"/>
      <c r="AA26" s="140"/>
    </row>
    <row r="27" spans="1:27">
      <c r="A27" s="37"/>
      <c r="B27" s="20" t="s">
        <v>43</v>
      </c>
      <c r="C27" s="21"/>
      <c r="D27" s="22"/>
      <c r="E27" s="22"/>
      <c r="F27" s="22"/>
      <c r="G27" s="22"/>
      <c r="H27" s="23"/>
      <c r="I27" s="22"/>
      <c r="J27" s="22">
        <v>0.0144</v>
      </c>
      <c r="K27" s="22"/>
      <c r="L27" s="22"/>
      <c r="M27" s="22"/>
      <c r="N27" s="22"/>
      <c r="O27" s="22"/>
      <c r="P27" s="22"/>
      <c r="Q27" s="22"/>
      <c r="R27" s="69"/>
      <c r="S27" s="69"/>
      <c r="T27" s="69"/>
      <c r="U27" s="69"/>
      <c r="V27" s="69"/>
      <c r="W27" s="69"/>
      <c r="X27" s="69"/>
      <c r="Y27" s="69"/>
      <c r="Z27" s="69"/>
      <c r="AA27" s="140"/>
    </row>
    <row r="28" ht="16.35" spans="1:27">
      <c r="A28" s="37"/>
      <c r="B28" s="31" t="s">
        <v>157</v>
      </c>
      <c r="C28" s="32"/>
      <c r="D28" s="33"/>
      <c r="E28" s="33"/>
      <c r="F28" s="33"/>
      <c r="G28" s="33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72"/>
      <c r="S28" s="72"/>
      <c r="T28" s="72"/>
      <c r="U28" s="72"/>
      <c r="V28" s="72">
        <v>0.00528</v>
      </c>
      <c r="W28" s="72">
        <v>0.17</v>
      </c>
      <c r="X28" s="72"/>
      <c r="Y28" s="72"/>
      <c r="Z28" s="72"/>
      <c r="AA28" s="140"/>
    </row>
    <row r="29" ht="13.95" spans="1:27">
      <c r="A29" s="40"/>
      <c r="B29" s="26"/>
      <c r="C29" s="27"/>
      <c r="D29" s="28"/>
      <c r="E29" s="28"/>
      <c r="F29" s="28"/>
      <c r="G29" s="28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71"/>
      <c r="S29" s="71"/>
      <c r="T29" s="71"/>
      <c r="U29" s="71"/>
      <c r="V29" s="71"/>
      <c r="W29" s="71"/>
      <c r="X29" s="71">
        <v>0.5</v>
      </c>
      <c r="Y29" s="71"/>
      <c r="Z29" s="71"/>
      <c r="AA29" s="141"/>
    </row>
    <row r="30" ht="15.6" spans="1:27">
      <c r="A30" s="42" t="s">
        <v>46</v>
      </c>
      <c r="B30" s="43"/>
      <c r="C30" s="16">
        <f t="shared" ref="C30:W30" si="0">SUM(C9:C29)</f>
        <v>0.1831</v>
      </c>
      <c r="D30" s="17">
        <f t="shared" si="0"/>
        <v>0.01184</v>
      </c>
      <c r="E30" s="17">
        <f t="shared" si="0"/>
        <v>0.0302</v>
      </c>
      <c r="F30" s="17">
        <f t="shared" si="0"/>
        <v>0.01766</v>
      </c>
      <c r="G30" s="17">
        <f t="shared" si="0"/>
        <v>0.03946</v>
      </c>
      <c r="H30" s="17">
        <f t="shared" si="0"/>
        <v>0.00114</v>
      </c>
      <c r="I30" s="17">
        <f t="shared" si="0"/>
        <v>0.0324</v>
      </c>
      <c r="J30" s="17">
        <f t="shared" si="0"/>
        <v>0.0648</v>
      </c>
      <c r="K30" s="17">
        <f t="shared" si="0"/>
        <v>0.117</v>
      </c>
      <c r="L30" s="17">
        <f t="shared" si="0"/>
        <v>0.0774</v>
      </c>
      <c r="M30" s="17">
        <f t="shared" si="0"/>
        <v>0.0241</v>
      </c>
      <c r="N30" s="17">
        <f t="shared" si="0"/>
        <v>0.0308</v>
      </c>
      <c r="O30" s="17">
        <f t="shared" si="0"/>
        <v>0.011092</v>
      </c>
      <c r="P30" s="17">
        <f t="shared" si="0"/>
        <v>0.1512</v>
      </c>
      <c r="Q30" s="17">
        <f t="shared" si="0"/>
        <v>0.0408</v>
      </c>
      <c r="R30" s="17">
        <f t="shared" si="0"/>
        <v>0.0283</v>
      </c>
      <c r="S30" s="17">
        <f t="shared" si="0"/>
        <v>0.0195</v>
      </c>
      <c r="T30" s="17">
        <f t="shared" si="0"/>
        <v>0.006</v>
      </c>
      <c r="U30" s="17">
        <f t="shared" si="0"/>
        <v>0.0108</v>
      </c>
      <c r="V30" s="17">
        <f t="shared" si="0"/>
        <v>0.00528</v>
      </c>
      <c r="W30" s="17">
        <f t="shared" si="0"/>
        <v>0.17</v>
      </c>
      <c r="X30" s="17">
        <v>0.5</v>
      </c>
      <c r="Y30" s="119">
        <f>SUM(Y9:Y29)</f>
        <v>0.0183</v>
      </c>
      <c r="Z30" s="123">
        <v>1.5</v>
      </c>
      <c r="AA30" s="15"/>
    </row>
    <row r="31" ht="15.6" hidden="1" spans="1:27">
      <c r="A31" s="44" t="s">
        <v>47</v>
      </c>
      <c r="B31" s="45"/>
      <c r="C31" s="87">
        <f>142*C30</f>
        <v>26.0002</v>
      </c>
      <c r="D31" s="87">
        <f t="shared" ref="D31:V31" si="1">142*D30</f>
        <v>1.68128</v>
      </c>
      <c r="E31" s="87">
        <f t="shared" si="1"/>
        <v>4.2884</v>
      </c>
      <c r="F31" s="87">
        <f t="shared" si="1"/>
        <v>2.50772</v>
      </c>
      <c r="G31" s="87">
        <f t="shared" si="1"/>
        <v>5.60332</v>
      </c>
      <c r="H31" s="87">
        <f t="shared" si="1"/>
        <v>0.16188</v>
      </c>
      <c r="I31" s="87">
        <f t="shared" si="1"/>
        <v>4.6008</v>
      </c>
      <c r="J31" s="87">
        <f t="shared" si="1"/>
        <v>9.2016</v>
      </c>
      <c r="K31" s="87">
        <f t="shared" si="1"/>
        <v>16.614</v>
      </c>
      <c r="L31" s="87">
        <f t="shared" si="1"/>
        <v>10.9908</v>
      </c>
      <c r="M31" s="87">
        <f t="shared" si="1"/>
        <v>3.4222</v>
      </c>
      <c r="N31" s="87">
        <f t="shared" si="1"/>
        <v>4.3736</v>
      </c>
      <c r="O31" s="87">
        <f t="shared" si="1"/>
        <v>1.575064</v>
      </c>
      <c r="P31" s="87">
        <f t="shared" si="1"/>
        <v>21.4704</v>
      </c>
      <c r="Q31" s="87">
        <f t="shared" si="1"/>
        <v>5.7936</v>
      </c>
      <c r="R31" s="87">
        <f t="shared" si="1"/>
        <v>4.0186</v>
      </c>
      <c r="S31" s="87">
        <f t="shared" si="1"/>
        <v>2.769</v>
      </c>
      <c r="T31" s="87">
        <f t="shared" si="1"/>
        <v>0.852</v>
      </c>
      <c r="U31" s="87">
        <f t="shared" si="1"/>
        <v>1.5336</v>
      </c>
      <c r="V31" s="87">
        <f t="shared" si="1"/>
        <v>0.74976</v>
      </c>
      <c r="W31" s="87">
        <v>20</v>
      </c>
      <c r="X31" s="87">
        <f>142*X30</f>
        <v>71</v>
      </c>
      <c r="Y31" s="87">
        <f>142*Y30</f>
        <v>2.5986</v>
      </c>
      <c r="Z31" s="87">
        <v>210</v>
      </c>
      <c r="AA31" s="20"/>
    </row>
    <row r="32" ht="15.6" spans="1:27">
      <c r="A32" s="44" t="s">
        <v>47</v>
      </c>
      <c r="B32" s="45"/>
      <c r="C32" s="47">
        <f t="shared" ref="C32:K32" si="2">ROUND(C31,2)</f>
        <v>26</v>
      </c>
      <c r="D32" s="49">
        <f t="shared" si="2"/>
        <v>1.68</v>
      </c>
      <c r="E32" s="49">
        <f t="shared" si="2"/>
        <v>4.29</v>
      </c>
      <c r="F32" s="49">
        <f t="shared" si="2"/>
        <v>2.51</v>
      </c>
      <c r="G32" s="49">
        <f t="shared" si="2"/>
        <v>5.6</v>
      </c>
      <c r="H32" s="49">
        <f t="shared" si="2"/>
        <v>0.16</v>
      </c>
      <c r="I32" s="49">
        <f t="shared" si="2"/>
        <v>4.6</v>
      </c>
      <c r="J32" s="49">
        <f t="shared" si="2"/>
        <v>9.2</v>
      </c>
      <c r="K32" s="49">
        <f t="shared" si="2"/>
        <v>16.61</v>
      </c>
      <c r="L32" s="49">
        <f t="shared" ref="L32:V32" si="3">ROUND(L31,2)</f>
        <v>10.99</v>
      </c>
      <c r="M32" s="57">
        <f t="shared" si="3"/>
        <v>3.42</v>
      </c>
      <c r="N32" s="57">
        <f t="shared" si="3"/>
        <v>4.37</v>
      </c>
      <c r="O32" s="57">
        <f t="shared" si="3"/>
        <v>1.58</v>
      </c>
      <c r="P32" s="57">
        <f t="shared" si="3"/>
        <v>21.47</v>
      </c>
      <c r="Q32" s="57">
        <f t="shared" si="3"/>
        <v>5.79</v>
      </c>
      <c r="R32" s="57">
        <f t="shared" si="3"/>
        <v>4.02</v>
      </c>
      <c r="S32" s="57">
        <f t="shared" si="3"/>
        <v>2.77</v>
      </c>
      <c r="T32" s="57">
        <f t="shared" si="3"/>
        <v>0.85</v>
      </c>
      <c r="U32" s="57">
        <f t="shared" si="3"/>
        <v>1.53</v>
      </c>
      <c r="V32" s="57">
        <f t="shared" si="3"/>
        <v>0.75</v>
      </c>
      <c r="W32" s="57">
        <v>20</v>
      </c>
      <c r="X32" s="57">
        <v>0.5</v>
      </c>
      <c r="Y32" s="57">
        <f>ROUND(Y31,2)</f>
        <v>2.6</v>
      </c>
      <c r="Z32" s="76">
        <v>210</v>
      </c>
      <c r="AA32" s="20"/>
    </row>
    <row r="33" ht="15.6" spans="1:27">
      <c r="A33" s="44" t="s">
        <v>48</v>
      </c>
      <c r="B33" s="45"/>
      <c r="C33" s="47">
        <v>70</v>
      </c>
      <c r="D33" s="48">
        <v>770</v>
      </c>
      <c r="E33" s="48">
        <v>76</v>
      </c>
      <c r="F33" s="49">
        <v>165</v>
      </c>
      <c r="G33" s="49">
        <v>85</v>
      </c>
      <c r="H33" s="48">
        <v>1650</v>
      </c>
      <c r="I33" s="48">
        <v>62.37</v>
      </c>
      <c r="J33" s="48">
        <v>39.5</v>
      </c>
      <c r="K33" s="49">
        <v>80.1</v>
      </c>
      <c r="L33" s="49">
        <v>31.15</v>
      </c>
      <c r="M33" s="49">
        <v>47</v>
      </c>
      <c r="N33" s="57">
        <v>55.18</v>
      </c>
      <c r="O33" s="57">
        <v>200</v>
      </c>
      <c r="P33" s="49">
        <v>245</v>
      </c>
      <c r="Q33" s="49">
        <v>31.15</v>
      </c>
      <c r="R33" s="49">
        <v>35.6</v>
      </c>
      <c r="S33" s="57">
        <v>222.5</v>
      </c>
      <c r="T33" s="57">
        <v>297</v>
      </c>
      <c r="U33" s="57">
        <v>550</v>
      </c>
      <c r="V33" s="57">
        <v>222.5</v>
      </c>
      <c r="W33" s="57">
        <v>44.5</v>
      </c>
      <c r="X33" s="57">
        <v>20</v>
      </c>
      <c r="Y33" s="57">
        <v>200</v>
      </c>
      <c r="Z33" s="57">
        <v>7.12</v>
      </c>
      <c r="AA33" s="75"/>
    </row>
    <row r="34" ht="16.35" spans="1:27">
      <c r="A34" s="50" t="s">
        <v>49</v>
      </c>
      <c r="B34" s="51"/>
      <c r="C34" s="88">
        <f t="shared" ref="C34:Z34" si="4">C32*C33</f>
        <v>1820</v>
      </c>
      <c r="D34" s="88">
        <f t="shared" si="4"/>
        <v>1293.6</v>
      </c>
      <c r="E34" s="88">
        <f t="shared" si="4"/>
        <v>326.04</v>
      </c>
      <c r="F34" s="88">
        <f t="shared" si="4"/>
        <v>414.15</v>
      </c>
      <c r="G34" s="88">
        <f t="shared" si="4"/>
        <v>476</v>
      </c>
      <c r="H34" s="88">
        <f t="shared" si="4"/>
        <v>264</v>
      </c>
      <c r="I34" s="88">
        <f t="shared" si="4"/>
        <v>286.902</v>
      </c>
      <c r="J34" s="88">
        <f t="shared" si="4"/>
        <v>363.4</v>
      </c>
      <c r="K34" s="88">
        <f t="shared" si="4"/>
        <v>1330.461</v>
      </c>
      <c r="L34" s="88">
        <f t="shared" si="4"/>
        <v>342.3385</v>
      </c>
      <c r="M34" s="88">
        <f t="shared" si="4"/>
        <v>160.74</v>
      </c>
      <c r="N34" s="88">
        <f t="shared" si="4"/>
        <v>241.1366</v>
      </c>
      <c r="O34" s="88">
        <f t="shared" si="4"/>
        <v>316</v>
      </c>
      <c r="P34" s="88">
        <f t="shared" si="4"/>
        <v>5260.15</v>
      </c>
      <c r="Q34" s="88">
        <f t="shared" si="4"/>
        <v>180.3585</v>
      </c>
      <c r="R34" s="88">
        <f t="shared" si="4"/>
        <v>143.112</v>
      </c>
      <c r="S34" s="88">
        <f t="shared" si="4"/>
        <v>616.325</v>
      </c>
      <c r="T34" s="88">
        <f t="shared" si="4"/>
        <v>252.45</v>
      </c>
      <c r="U34" s="88">
        <f t="shared" si="4"/>
        <v>841.5</v>
      </c>
      <c r="V34" s="88">
        <f t="shared" si="4"/>
        <v>166.875</v>
      </c>
      <c r="W34" s="88">
        <f t="shared" si="4"/>
        <v>890</v>
      </c>
      <c r="X34" s="88">
        <f t="shared" si="4"/>
        <v>10</v>
      </c>
      <c r="Y34" s="88">
        <f t="shared" si="4"/>
        <v>520</v>
      </c>
      <c r="Z34" s="88">
        <f t="shared" si="4"/>
        <v>1495.2</v>
      </c>
      <c r="AA34" s="77">
        <f>SUM(C34:Z34)</f>
        <v>18010.7386</v>
      </c>
    </row>
    <row r="35" ht="15.6" spans="1:27">
      <c r="A35" s="53"/>
      <c r="B35" s="53"/>
      <c r="C35" s="54"/>
      <c r="D35" s="54"/>
      <c r="E35" s="54"/>
      <c r="F35" s="54"/>
      <c r="G35" s="54"/>
      <c r="H35" s="9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8">
        <f>AA34/AA2</f>
        <v>126.836187323944</v>
      </c>
    </row>
    <row r="36" customFormat="1" ht="15.6" spans="1:27">
      <c r="A36" s="55"/>
      <c r="B36" s="55"/>
      <c r="H36" s="78"/>
      <c r="Q36" s="54"/>
      <c r="AA36" s="59"/>
    </row>
    <row r="37" customFormat="1" ht="27" customHeight="1" spans="2:18">
      <c r="B37" s="56" t="s">
        <v>50</v>
      </c>
      <c r="Q37" s="58"/>
      <c r="R37" s="59"/>
    </row>
    <row r="38" customFormat="1" ht="27" customHeight="1" spans="2:18">
      <c r="B38" s="56" t="s">
        <v>51</v>
      </c>
      <c r="Q38" s="58"/>
      <c r="R38" s="59"/>
    </row>
    <row r="39" customFormat="1" ht="27" customHeight="1" spans="2:2">
      <c r="B39" s="56" t="s">
        <v>52</v>
      </c>
    </row>
  </sheetData>
  <mergeCells count="39">
    <mergeCell ref="A1:AA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3"/>
    <mergeCell ref="A24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9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A38"/>
  <sheetViews>
    <sheetView workbookViewId="0">
      <pane ySplit="7" topLeftCell="A19" activePane="bottomLeft" state="frozen"/>
      <selection/>
      <selection pane="bottomLeft" activeCell="A35" sqref="$A35:$XFD35"/>
    </sheetView>
  </sheetViews>
  <sheetFormatPr defaultColWidth="11.537037037037" defaultRowHeight="13.2"/>
  <cols>
    <col min="1" max="1" width="6.33333333333333" customWidth="1"/>
    <col min="2" max="2" width="29.1111111111111" customWidth="1"/>
    <col min="3" max="3" width="7" customWidth="1"/>
    <col min="4" max="4" width="7.33333333333333" customWidth="1"/>
    <col min="5" max="5" width="6.22222222222222" customWidth="1"/>
    <col min="6" max="6" width="6.11111111111111" customWidth="1"/>
    <col min="7" max="7" width="7.33333333333333" style="78" customWidth="1"/>
    <col min="8" max="9" width="6.11111111111111" customWidth="1"/>
    <col min="10" max="10" width="7.44444444444444" customWidth="1"/>
    <col min="11" max="11" width="6.44444444444444" customWidth="1"/>
    <col min="12" max="12" width="7.11111111111111" customWidth="1"/>
    <col min="13" max="13" width="6.55555555555556" customWidth="1"/>
    <col min="14" max="14" width="6" customWidth="1"/>
    <col min="15" max="15" width="6.11111111111111" customWidth="1"/>
    <col min="16" max="17" width="7" customWidth="1"/>
    <col min="18" max="18" width="6.55555555555556" customWidth="1"/>
    <col min="19" max="19" width="6.33333333333333" customWidth="1"/>
    <col min="20" max="20" width="6.44444444444444" customWidth="1"/>
    <col min="21" max="21" width="7" customWidth="1"/>
    <col min="22" max="22" width="7.22222222222222" customWidth="1"/>
    <col min="23" max="25" width="6.22222222222222" customWidth="1"/>
    <col min="26" max="26" width="6.33333333333333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2"/>
      <c r="B2" s="3" t="s">
        <v>168</v>
      </c>
      <c r="C2" s="4" t="s">
        <v>2</v>
      </c>
      <c r="D2" s="4" t="s">
        <v>3</v>
      </c>
      <c r="E2" s="4" t="s">
        <v>4</v>
      </c>
      <c r="F2" s="4" t="s">
        <v>58</v>
      </c>
      <c r="G2" s="89" t="s">
        <v>8</v>
      </c>
      <c r="H2" s="4" t="s">
        <v>9</v>
      </c>
      <c r="I2" s="4" t="s">
        <v>10</v>
      </c>
      <c r="J2" s="4" t="s">
        <v>72</v>
      </c>
      <c r="K2" s="4" t="s">
        <v>19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56</v>
      </c>
      <c r="Q2" s="4" t="s">
        <v>18</v>
      </c>
      <c r="R2" s="4" t="s">
        <v>5</v>
      </c>
      <c r="S2" s="4" t="s">
        <v>57</v>
      </c>
      <c r="T2" s="4" t="s">
        <v>17</v>
      </c>
      <c r="U2" s="4" t="s">
        <v>21</v>
      </c>
      <c r="V2" s="4" t="s">
        <v>112</v>
      </c>
      <c r="W2" s="4" t="s">
        <v>24</v>
      </c>
      <c r="X2" s="4" t="s">
        <v>87</v>
      </c>
      <c r="Y2" s="4" t="s">
        <v>23</v>
      </c>
      <c r="Z2" s="4" t="s">
        <v>114</v>
      </c>
      <c r="AA2" s="95">
        <v>133</v>
      </c>
    </row>
    <row r="3" spans="1:27">
      <c r="A3" s="5"/>
      <c r="B3" s="6"/>
      <c r="C3" s="7"/>
      <c r="D3" s="7"/>
      <c r="E3" s="7"/>
      <c r="F3" s="7"/>
      <c r="G3" s="9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</row>
    <row r="4" spans="1:27">
      <c r="A4" s="5"/>
      <c r="B4" s="6"/>
      <c r="C4" s="7"/>
      <c r="D4" s="7"/>
      <c r="E4" s="7"/>
      <c r="F4" s="7"/>
      <c r="G4" s="9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96"/>
    </row>
    <row r="5" ht="12" customHeight="1" spans="1:27">
      <c r="A5" s="5"/>
      <c r="B5" s="6"/>
      <c r="C5" s="7"/>
      <c r="D5" s="7"/>
      <c r="E5" s="7"/>
      <c r="F5" s="7"/>
      <c r="G5" s="9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96"/>
    </row>
    <row r="6" spans="1:27">
      <c r="A6" s="5"/>
      <c r="B6" s="6"/>
      <c r="C6" s="7"/>
      <c r="D6" s="7"/>
      <c r="E6" s="7"/>
      <c r="F6" s="7"/>
      <c r="G6" s="9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96"/>
    </row>
    <row r="7" ht="28" customHeight="1" spans="1:27">
      <c r="A7" s="79"/>
      <c r="B7" s="9"/>
      <c r="C7" s="10"/>
      <c r="D7" s="10"/>
      <c r="E7" s="10"/>
      <c r="F7" s="10"/>
      <c r="G7" s="9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7"/>
    </row>
    <row r="8" ht="15" customHeight="1" spans="1:27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82">
        <v>24</v>
      </c>
      <c r="AA8" s="98" t="s">
        <v>30</v>
      </c>
    </row>
    <row r="9" spans="1:27">
      <c r="A9" s="14" t="s">
        <v>31</v>
      </c>
      <c r="B9" s="15" t="s">
        <v>169</v>
      </c>
      <c r="C9" s="16">
        <v>0.1578</v>
      </c>
      <c r="D9" s="17"/>
      <c r="E9" s="17">
        <v>0.00533</v>
      </c>
      <c r="F9" s="17"/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67">
        <v>0.02729</v>
      </c>
      <c r="T9" s="67"/>
      <c r="U9" s="67"/>
      <c r="V9" s="67"/>
      <c r="W9" s="67"/>
      <c r="X9" s="67"/>
      <c r="Y9" s="67"/>
      <c r="Z9" s="67"/>
      <c r="AA9" s="68" t="s">
        <v>63</v>
      </c>
    </row>
    <row r="10" spans="1:27">
      <c r="A10" s="19"/>
      <c r="B10" s="20" t="s">
        <v>34</v>
      </c>
      <c r="C10" s="21" t="s">
        <v>135</v>
      </c>
      <c r="D10" s="22"/>
      <c r="E10" s="22">
        <v>0.00744</v>
      </c>
      <c r="F10" s="22"/>
      <c r="G10" s="23">
        <v>0.0006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69"/>
      <c r="T10" s="69"/>
      <c r="U10" s="69"/>
      <c r="V10" s="69"/>
      <c r="W10" s="69"/>
      <c r="X10" s="69"/>
      <c r="Y10" s="69"/>
      <c r="Z10" s="69"/>
      <c r="AA10" s="70"/>
    </row>
    <row r="11" spans="1:27">
      <c r="A11" s="19"/>
      <c r="B11" s="24" t="s">
        <v>35</v>
      </c>
      <c r="C11" s="21"/>
      <c r="D11" s="22">
        <v>0.0108</v>
      </c>
      <c r="E11" s="22"/>
      <c r="F11" s="22"/>
      <c r="G11" s="23"/>
      <c r="H11" s="22">
        <v>0.03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69"/>
      <c r="T11" s="69"/>
      <c r="U11" s="69"/>
      <c r="V11" s="69"/>
      <c r="W11" s="69"/>
      <c r="X11" s="69"/>
      <c r="Y11" s="69"/>
      <c r="Z11" s="69"/>
      <c r="AA11" s="70"/>
    </row>
    <row r="12" spans="1:27">
      <c r="A12" s="19"/>
      <c r="B12" s="20"/>
      <c r="C12" s="21"/>
      <c r="D12" s="22"/>
      <c r="E12" s="22"/>
      <c r="F12" s="22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69"/>
      <c r="T12" s="69"/>
      <c r="U12" s="69"/>
      <c r="V12" s="69"/>
      <c r="W12" s="69"/>
      <c r="X12" s="69"/>
      <c r="Y12" s="69"/>
      <c r="Z12" s="69"/>
      <c r="AA12" s="70"/>
    </row>
    <row r="13" ht="13.95" spans="1:27">
      <c r="A13" s="25"/>
      <c r="B13" s="26"/>
      <c r="C13" s="27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71"/>
      <c r="T13" s="71"/>
      <c r="U13" s="71"/>
      <c r="V13" s="71"/>
      <c r="W13" s="71"/>
      <c r="X13" s="71"/>
      <c r="Y13" s="71"/>
      <c r="Z13" s="71"/>
      <c r="AA13" s="70"/>
    </row>
    <row r="14" spans="1:27">
      <c r="A14" s="14" t="s">
        <v>36</v>
      </c>
      <c r="B14" s="15" t="s">
        <v>72</v>
      </c>
      <c r="C14" s="16"/>
      <c r="D14" s="17"/>
      <c r="E14" s="17"/>
      <c r="F14" s="17"/>
      <c r="G14" s="18"/>
      <c r="H14" s="17"/>
      <c r="I14" s="17"/>
      <c r="J14" s="17">
        <v>0.1</v>
      </c>
      <c r="K14" s="17"/>
      <c r="L14" s="17"/>
      <c r="M14" s="17"/>
      <c r="N14" s="17"/>
      <c r="O14" s="17"/>
      <c r="P14" s="17"/>
      <c r="Q14" s="17"/>
      <c r="R14" s="17"/>
      <c r="S14" s="67"/>
      <c r="T14" s="67"/>
      <c r="U14" s="67"/>
      <c r="V14" s="67"/>
      <c r="W14" s="67"/>
      <c r="X14" s="67"/>
      <c r="Y14" s="67"/>
      <c r="Z14" s="67"/>
      <c r="AA14" s="70"/>
    </row>
    <row r="15" spans="1:27">
      <c r="A15" s="19"/>
      <c r="B15" s="20"/>
      <c r="C15" s="21"/>
      <c r="D15" s="22"/>
      <c r="E15" s="22"/>
      <c r="F15" s="22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69"/>
      <c r="T15" s="69"/>
      <c r="U15" s="69"/>
      <c r="V15" s="69"/>
      <c r="W15" s="69"/>
      <c r="X15" s="69"/>
      <c r="Y15" s="69"/>
      <c r="Z15" s="69"/>
      <c r="AA15" s="70"/>
    </row>
    <row r="16" spans="1:27">
      <c r="A16" s="19"/>
      <c r="B16" s="20"/>
      <c r="C16" s="21"/>
      <c r="D16" s="22"/>
      <c r="E16" s="22"/>
      <c r="F16" s="22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69"/>
      <c r="T16" s="69"/>
      <c r="U16" s="69"/>
      <c r="V16" s="69"/>
      <c r="W16" s="69"/>
      <c r="X16" s="69"/>
      <c r="Y16" s="69"/>
      <c r="Z16" s="69"/>
      <c r="AA16" s="70"/>
    </row>
    <row r="17" ht="13.95" spans="1:27">
      <c r="A17" s="30"/>
      <c r="B17" s="26"/>
      <c r="C17" s="32"/>
      <c r="D17" s="33"/>
      <c r="E17" s="33"/>
      <c r="F17" s="33"/>
      <c r="G17" s="34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72"/>
      <c r="T17" s="72"/>
      <c r="U17" s="72"/>
      <c r="V17" s="72"/>
      <c r="W17" s="72"/>
      <c r="X17" s="72"/>
      <c r="Y17" s="72"/>
      <c r="Z17" s="72"/>
      <c r="AA17" s="70"/>
    </row>
    <row r="18" spans="1:27">
      <c r="A18" s="35" t="s">
        <v>37</v>
      </c>
      <c r="B18" s="36" t="s">
        <v>170</v>
      </c>
      <c r="C18" s="16"/>
      <c r="D18" s="17"/>
      <c r="E18" s="17"/>
      <c r="F18" s="17"/>
      <c r="G18" s="18"/>
      <c r="H18" s="17"/>
      <c r="I18" s="17"/>
      <c r="J18" s="17"/>
      <c r="K18" s="17">
        <v>0.0153</v>
      </c>
      <c r="L18" s="17">
        <v>0.07644</v>
      </c>
      <c r="M18" s="17">
        <v>0.0103</v>
      </c>
      <c r="N18" s="17">
        <v>0.0075</v>
      </c>
      <c r="O18" s="17">
        <v>0.002322</v>
      </c>
      <c r="P18" s="17">
        <v>0.0764</v>
      </c>
      <c r="Q18" s="17"/>
      <c r="R18" s="17"/>
      <c r="S18" s="67"/>
      <c r="T18" s="67"/>
      <c r="U18" s="67"/>
      <c r="V18" s="67"/>
      <c r="W18" s="67"/>
      <c r="X18" s="67"/>
      <c r="Y18" s="67"/>
      <c r="Z18" s="67"/>
      <c r="AA18" s="70"/>
    </row>
    <row r="19" ht="26" customHeight="1" spans="1:27">
      <c r="A19" s="37"/>
      <c r="B19" s="38" t="s">
        <v>123</v>
      </c>
      <c r="C19" s="21"/>
      <c r="D19" s="22"/>
      <c r="E19" s="22"/>
      <c r="F19" s="22"/>
      <c r="G19" s="23"/>
      <c r="H19" s="22">
        <v>0.008</v>
      </c>
      <c r="I19" s="22"/>
      <c r="J19" s="22"/>
      <c r="K19" s="22"/>
      <c r="L19" s="22"/>
      <c r="M19" s="22">
        <v>0.0101</v>
      </c>
      <c r="N19" s="22">
        <v>0.0135</v>
      </c>
      <c r="O19" s="22">
        <v>0.0036</v>
      </c>
      <c r="P19" s="22"/>
      <c r="Q19" s="22">
        <v>0.0711</v>
      </c>
      <c r="R19" s="22">
        <v>0.003</v>
      </c>
      <c r="S19" s="69"/>
      <c r="T19" s="69"/>
      <c r="U19" s="69">
        <v>0.0028</v>
      </c>
      <c r="V19" s="69"/>
      <c r="W19" s="69">
        <v>6</v>
      </c>
      <c r="X19" s="69"/>
      <c r="Y19" s="69"/>
      <c r="Z19" s="69"/>
      <c r="AA19" s="70"/>
    </row>
    <row r="20" spans="1:27">
      <c r="A20" s="37"/>
      <c r="B20" s="39" t="s">
        <v>40</v>
      </c>
      <c r="C20" s="21">
        <v>0.04</v>
      </c>
      <c r="D20" s="22">
        <v>0.0053</v>
      </c>
      <c r="E20" s="22"/>
      <c r="F20" s="22"/>
      <c r="G20" s="23"/>
      <c r="H20" s="22"/>
      <c r="I20" s="22"/>
      <c r="J20" s="22"/>
      <c r="K20" s="22"/>
      <c r="L20" s="22">
        <v>0.1934</v>
      </c>
      <c r="M20" s="22"/>
      <c r="N20" s="22"/>
      <c r="O20" s="22"/>
      <c r="P20" s="22"/>
      <c r="Q20" s="22"/>
      <c r="R20" s="22"/>
      <c r="S20" s="69"/>
      <c r="T20" s="69"/>
      <c r="U20" s="69"/>
      <c r="V20" s="69"/>
      <c r="W20" s="69"/>
      <c r="X20" s="69"/>
      <c r="Y20" s="69"/>
      <c r="Z20" s="69"/>
      <c r="AA20" s="70"/>
    </row>
    <row r="21" ht="13" customHeight="1" spans="1:27">
      <c r="A21" s="37"/>
      <c r="B21" s="38" t="s">
        <v>171</v>
      </c>
      <c r="C21" s="21"/>
      <c r="D21" s="22"/>
      <c r="E21" s="22">
        <v>0.00844</v>
      </c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69"/>
      <c r="T21" s="69">
        <v>0.0495</v>
      </c>
      <c r="U21" s="69"/>
      <c r="V21" s="69">
        <v>0.0065</v>
      </c>
      <c r="W21" s="69"/>
      <c r="X21" s="69"/>
      <c r="Y21" s="69"/>
      <c r="Z21" s="69"/>
      <c r="AA21" s="70"/>
    </row>
    <row r="22" spans="1:27">
      <c r="A22" s="37"/>
      <c r="B22" s="24" t="s">
        <v>43</v>
      </c>
      <c r="C22" s="21"/>
      <c r="D22" s="22"/>
      <c r="E22" s="22"/>
      <c r="F22" s="22"/>
      <c r="G22" s="23"/>
      <c r="H22" s="22"/>
      <c r="I22" s="22">
        <v>0.05</v>
      </c>
      <c r="J22" s="22"/>
      <c r="K22" s="22"/>
      <c r="L22" s="22"/>
      <c r="M22" s="22"/>
      <c r="N22" s="22"/>
      <c r="O22" s="22"/>
      <c r="P22" s="22"/>
      <c r="Q22" s="22"/>
      <c r="R22" s="22"/>
      <c r="S22" s="69"/>
      <c r="T22" s="69"/>
      <c r="U22" s="69"/>
      <c r="V22" s="69"/>
      <c r="W22" s="69"/>
      <c r="X22" s="69"/>
      <c r="Y22" s="69"/>
      <c r="Z22" s="69"/>
      <c r="AA22" s="70"/>
    </row>
    <row r="23" ht="13.95" spans="1:27">
      <c r="A23" s="40"/>
      <c r="B23" s="41"/>
      <c r="C23" s="27"/>
      <c r="D23" s="28"/>
      <c r="E23" s="28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71"/>
      <c r="T23" s="71"/>
      <c r="U23" s="71"/>
      <c r="V23" s="71"/>
      <c r="W23" s="71"/>
      <c r="X23" s="71"/>
      <c r="Y23" s="71"/>
      <c r="Z23" s="71"/>
      <c r="AA23" s="70"/>
    </row>
    <row r="24" spans="1:27">
      <c r="A24" s="35" t="s">
        <v>44</v>
      </c>
      <c r="B24" s="15" t="s">
        <v>172</v>
      </c>
      <c r="C24" s="16">
        <v>0.0503</v>
      </c>
      <c r="D24" s="17"/>
      <c r="E24" s="17">
        <v>0.005</v>
      </c>
      <c r="F24" s="17">
        <v>0.0295</v>
      </c>
      <c r="G24" s="18"/>
      <c r="H24" s="17"/>
      <c r="I24" s="17"/>
      <c r="J24" s="17"/>
      <c r="K24" s="17"/>
      <c r="L24" s="17"/>
      <c r="M24" s="17"/>
      <c r="N24" s="17"/>
      <c r="O24" s="17">
        <v>0.00684</v>
      </c>
      <c r="P24" s="17"/>
      <c r="Q24" s="17"/>
      <c r="R24" s="17">
        <v>0.00644</v>
      </c>
      <c r="S24" s="67"/>
      <c r="T24" s="67"/>
      <c r="U24" s="67"/>
      <c r="V24" s="67"/>
      <c r="W24" s="67">
        <v>14</v>
      </c>
      <c r="X24" s="67"/>
      <c r="Y24" s="67"/>
      <c r="Z24" s="67"/>
      <c r="AA24" s="70"/>
    </row>
    <row r="25" spans="1:27">
      <c r="A25" s="37"/>
      <c r="B25" s="20" t="s">
        <v>119</v>
      </c>
      <c r="C25" s="21"/>
      <c r="D25" s="22"/>
      <c r="E25" s="22">
        <v>0.0073</v>
      </c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69"/>
      <c r="T25" s="69"/>
      <c r="U25" s="69"/>
      <c r="V25" s="69">
        <v>0.01116</v>
      </c>
      <c r="W25" s="69"/>
      <c r="X25" s="69"/>
      <c r="Y25" s="69"/>
      <c r="Z25" s="69"/>
      <c r="AA25" s="70"/>
    </row>
    <row r="26" spans="1:27">
      <c r="A26" s="37"/>
      <c r="B26" s="20" t="s">
        <v>34</v>
      </c>
      <c r="C26" s="21"/>
      <c r="D26" s="22"/>
      <c r="E26" s="22">
        <v>0.0084</v>
      </c>
      <c r="F26" s="22"/>
      <c r="G26" s="23">
        <v>0.0006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69"/>
      <c r="T26" s="69"/>
      <c r="U26" s="69"/>
      <c r="V26" s="69"/>
      <c r="W26" s="69"/>
      <c r="X26" s="69"/>
      <c r="Y26" s="69"/>
      <c r="Z26" s="69"/>
      <c r="AA26" s="70"/>
    </row>
    <row r="27" ht="13.95" spans="1:27">
      <c r="A27" s="37"/>
      <c r="B27" s="20"/>
      <c r="C27" s="21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69"/>
      <c r="T27" s="69"/>
      <c r="U27" s="69"/>
      <c r="V27" s="69"/>
      <c r="W27" s="69"/>
      <c r="X27" s="69"/>
      <c r="Y27" s="69"/>
      <c r="Z27" s="69"/>
      <c r="AA27" s="73"/>
    </row>
    <row r="28" ht="13.95" spans="1:27">
      <c r="A28" s="40"/>
      <c r="B28" s="26"/>
      <c r="C28" s="27"/>
      <c r="D28" s="28"/>
      <c r="E28" s="28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71"/>
      <c r="T28" s="71"/>
      <c r="U28" s="71"/>
      <c r="V28" s="71"/>
      <c r="W28" s="71"/>
      <c r="X28" s="71">
        <v>0.38</v>
      </c>
      <c r="Y28" s="71">
        <v>1</v>
      </c>
      <c r="Z28" s="71">
        <v>0.3</v>
      </c>
      <c r="AA28" s="132"/>
    </row>
    <row r="29" ht="15.6" spans="1:27">
      <c r="A29" s="42" t="s">
        <v>46</v>
      </c>
      <c r="B29" s="43"/>
      <c r="C29" s="16">
        <f t="shared" ref="C29:J29" si="0">SUM(C9:C28)</f>
        <v>0.2481</v>
      </c>
      <c r="D29" s="17">
        <f t="shared" si="0"/>
        <v>0.0161</v>
      </c>
      <c r="E29" s="17">
        <f t="shared" si="0"/>
        <v>0.04191</v>
      </c>
      <c r="F29" s="17">
        <f t="shared" si="0"/>
        <v>0.0295</v>
      </c>
      <c r="G29" s="17">
        <f t="shared" si="0"/>
        <v>0.0012</v>
      </c>
      <c r="H29" s="17">
        <f t="shared" si="0"/>
        <v>0.038</v>
      </c>
      <c r="I29" s="17">
        <f t="shared" si="0"/>
        <v>0.05</v>
      </c>
      <c r="J29" s="17">
        <f t="shared" si="0"/>
        <v>0.1</v>
      </c>
      <c r="K29" s="17">
        <f t="shared" ref="K29:W29" si="1">SUM(K9:K28)</f>
        <v>0.0153</v>
      </c>
      <c r="L29" s="17">
        <f t="shared" si="1"/>
        <v>0.26984</v>
      </c>
      <c r="M29" s="17">
        <f t="shared" si="1"/>
        <v>0.0204</v>
      </c>
      <c r="N29" s="17">
        <f t="shared" si="1"/>
        <v>0.021</v>
      </c>
      <c r="O29" s="17">
        <f t="shared" si="1"/>
        <v>0.012762</v>
      </c>
      <c r="P29" s="17">
        <f t="shared" si="1"/>
        <v>0.0764</v>
      </c>
      <c r="Q29" s="17">
        <f t="shared" si="1"/>
        <v>0.0711</v>
      </c>
      <c r="R29" s="17">
        <f t="shared" si="1"/>
        <v>0.00944</v>
      </c>
      <c r="S29" s="17">
        <f t="shared" si="1"/>
        <v>0.02729</v>
      </c>
      <c r="T29" s="17">
        <f t="shared" si="1"/>
        <v>0.0495</v>
      </c>
      <c r="U29" s="17">
        <f t="shared" si="1"/>
        <v>0.0028</v>
      </c>
      <c r="V29" s="119">
        <f t="shared" si="1"/>
        <v>0.01766</v>
      </c>
      <c r="W29" s="123">
        <v>20</v>
      </c>
      <c r="X29" s="123">
        <v>0.38</v>
      </c>
      <c r="Y29" s="123">
        <v>1</v>
      </c>
      <c r="Z29" s="123">
        <v>0.3</v>
      </c>
      <c r="AA29" s="15"/>
    </row>
    <row r="30" ht="15.6" hidden="1" spans="1:27">
      <c r="A30" s="44" t="s">
        <v>47</v>
      </c>
      <c r="B30" s="45"/>
      <c r="C30" s="87">
        <f t="shared" ref="C30:I30" si="2">133*C29</f>
        <v>32.9973</v>
      </c>
      <c r="D30" s="87">
        <f t="shared" si="2"/>
        <v>2.1413</v>
      </c>
      <c r="E30" s="87">
        <f t="shared" si="2"/>
        <v>5.57403</v>
      </c>
      <c r="F30" s="87">
        <f t="shared" si="2"/>
        <v>3.9235</v>
      </c>
      <c r="G30" s="87">
        <f t="shared" si="2"/>
        <v>0.1596</v>
      </c>
      <c r="H30" s="87">
        <f t="shared" si="2"/>
        <v>5.054</v>
      </c>
      <c r="I30" s="87">
        <f t="shared" si="2"/>
        <v>6.65</v>
      </c>
      <c r="J30" s="87">
        <v>35</v>
      </c>
      <c r="K30" s="87">
        <f t="shared" ref="K30:AB30" si="3">133*K29</f>
        <v>2.0349</v>
      </c>
      <c r="L30" s="87">
        <f t="shared" si="3"/>
        <v>35.88872</v>
      </c>
      <c r="M30" s="87">
        <f t="shared" si="3"/>
        <v>2.7132</v>
      </c>
      <c r="N30" s="87">
        <f t="shared" si="3"/>
        <v>2.793</v>
      </c>
      <c r="O30" s="87">
        <f t="shared" si="3"/>
        <v>1.697346</v>
      </c>
      <c r="P30" s="87">
        <f t="shared" si="3"/>
        <v>10.1612</v>
      </c>
      <c r="Q30" s="87">
        <f t="shared" si="3"/>
        <v>9.4563</v>
      </c>
      <c r="R30" s="87">
        <f t="shared" si="3"/>
        <v>1.25552</v>
      </c>
      <c r="S30" s="87">
        <f t="shared" si="3"/>
        <v>3.62957</v>
      </c>
      <c r="T30" s="87">
        <f t="shared" si="3"/>
        <v>6.5835</v>
      </c>
      <c r="U30" s="87">
        <f t="shared" si="3"/>
        <v>0.3724</v>
      </c>
      <c r="V30" s="87">
        <f t="shared" si="3"/>
        <v>2.34878</v>
      </c>
      <c r="W30" s="87">
        <v>20</v>
      </c>
      <c r="X30" s="87">
        <f>133*X29</f>
        <v>50.54</v>
      </c>
      <c r="Y30" s="87">
        <v>1</v>
      </c>
      <c r="Z30" s="87">
        <v>0.3</v>
      </c>
      <c r="AA30" s="20"/>
    </row>
    <row r="31" ht="15.6" spans="1:27">
      <c r="A31" s="44" t="s">
        <v>47</v>
      </c>
      <c r="B31" s="45"/>
      <c r="C31" s="47">
        <f t="shared" ref="C31:K31" si="4">ROUND(C30,2)</f>
        <v>33</v>
      </c>
      <c r="D31" s="49">
        <f t="shared" si="4"/>
        <v>2.14</v>
      </c>
      <c r="E31" s="49">
        <f t="shared" si="4"/>
        <v>5.57</v>
      </c>
      <c r="F31" s="49">
        <f t="shared" si="4"/>
        <v>3.92</v>
      </c>
      <c r="G31" s="49">
        <f t="shared" si="4"/>
        <v>0.16</v>
      </c>
      <c r="H31" s="49">
        <f t="shared" si="4"/>
        <v>5.05</v>
      </c>
      <c r="I31" s="49">
        <f t="shared" si="4"/>
        <v>6.65</v>
      </c>
      <c r="J31" s="49">
        <f t="shared" si="4"/>
        <v>35</v>
      </c>
      <c r="K31" s="49">
        <f t="shared" si="4"/>
        <v>2.03</v>
      </c>
      <c r="L31" s="49">
        <f t="shared" ref="K31:W31" si="5">ROUND(L30,2)</f>
        <v>35.89</v>
      </c>
      <c r="M31" s="57">
        <f t="shared" si="5"/>
        <v>2.71</v>
      </c>
      <c r="N31" s="57">
        <f t="shared" si="5"/>
        <v>2.79</v>
      </c>
      <c r="O31" s="57">
        <f t="shared" si="5"/>
        <v>1.7</v>
      </c>
      <c r="P31" s="57">
        <f t="shared" si="5"/>
        <v>10.16</v>
      </c>
      <c r="Q31" s="57">
        <f t="shared" si="5"/>
        <v>9.46</v>
      </c>
      <c r="R31" s="57">
        <f t="shared" si="5"/>
        <v>1.26</v>
      </c>
      <c r="S31" s="57">
        <f t="shared" si="5"/>
        <v>3.63</v>
      </c>
      <c r="T31" s="57">
        <f t="shared" si="5"/>
        <v>6.58</v>
      </c>
      <c r="U31" s="57">
        <f t="shared" si="5"/>
        <v>0.37</v>
      </c>
      <c r="V31" s="57">
        <f t="shared" si="5"/>
        <v>2.35</v>
      </c>
      <c r="W31" s="76">
        <v>20</v>
      </c>
      <c r="X31" s="76">
        <v>0.38</v>
      </c>
      <c r="Y31" s="76">
        <v>1</v>
      </c>
      <c r="Z31" s="76">
        <v>0.3</v>
      </c>
      <c r="AA31" s="20"/>
    </row>
    <row r="32" ht="15.6" spans="1:27">
      <c r="A32" s="44" t="s">
        <v>48</v>
      </c>
      <c r="B32" s="45"/>
      <c r="C32" s="47">
        <v>70</v>
      </c>
      <c r="D32" s="48">
        <v>770</v>
      </c>
      <c r="E32" s="48">
        <v>76</v>
      </c>
      <c r="F32" s="49">
        <v>160</v>
      </c>
      <c r="G32" s="48">
        <v>1650</v>
      </c>
      <c r="H32" s="48">
        <v>62.37</v>
      </c>
      <c r="I32" s="48">
        <v>39.5</v>
      </c>
      <c r="J32" s="49">
        <v>43.2</v>
      </c>
      <c r="K32" s="49">
        <v>120</v>
      </c>
      <c r="L32" s="49">
        <v>31.15</v>
      </c>
      <c r="M32" s="49">
        <v>47</v>
      </c>
      <c r="N32" s="57">
        <v>55.18</v>
      </c>
      <c r="O32" s="57">
        <v>200</v>
      </c>
      <c r="P32" s="49">
        <v>245</v>
      </c>
      <c r="Q32" s="49">
        <v>140</v>
      </c>
      <c r="R32" s="57">
        <v>84.55</v>
      </c>
      <c r="S32" s="57">
        <v>123</v>
      </c>
      <c r="T32" s="57">
        <v>80.1</v>
      </c>
      <c r="U32" s="57">
        <v>297</v>
      </c>
      <c r="V32" s="57">
        <v>320</v>
      </c>
      <c r="W32" s="57">
        <v>7.12</v>
      </c>
      <c r="X32" s="57">
        <v>620.65</v>
      </c>
      <c r="Y32" s="57">
        <v>11</v>
      </c>
      <c r="Z32" s="57">
        <v>100</v>
      </c>
      <c r="AA32" s="75"/>
    </row>
    <row r="33" ht="16.35" spans="1:27">
      <c r="A33" s="50" t="s">
        <v>49</v>
      </c>
      <c r="B33" s="51"/>
      <c r="C33" s="88">
        <f t="shared" ref="C33:J33" si="6">C31*C32</f>
        <v>2310</v>
      </c>
      <c r="D33" s="88">
        <f t="shared" si="6"/>
        <v>1647.8</v>
      </c>
      <c r="E33" s="88">
        <f t="shared" si="6"/>
        <v>423.32</v>
      </c>
      <c r="F33" s="88">
        <f t="shared" si="6"/>
        <v>627.2</v>
      </c>
      <c r="G33" s="88">
        <f t="shared" si="6"/>
        <v>264</v>
      </c>
      <c r="H33" s="88">
        <f t="shared" si="6"/>
        <v>314.9685</v>
      </c>
      <c r="I33" s="88">
        <f t="shared" si="6"/>
        <v>262.675</v>
      </c>
      <c r="J33" s="88">
        <f t="shared" si="6"/>
        <v>1512</v>
      </c>
      <c r="K33" s="88">
        <v>243</v>
      </c>
      <c r="L33" s="88">
        <f t="shared" ref="K33:AB33" si="7">L31*L32</f>
        <v>1117.9735</v>
      </c>
      <c r="M33" s="88">
        <f t="shared" si="7"/>
        <v>127.37</v>
      </c>
      <c r="N33" s="88">
        <f t="shared" si="7"/>
        <v>153.9522</v>
      </c>
      <c r="O33" s="88">
        <f t="shared" si="7"/>
        <v>340</v>
      </c>
      <c r="P33" s="88">
        <f t="shared" si="7"/>
        <v>2489.2</v>
      </c>
      <c r="Q33" s="88">
        <f t="shared" si="7"/>
        <v>1324.4</v>
      </c>
      <c r="R33" s="88">
        <f t="shared" si="7"/>
        <v>106.533</v>
      </c>
      <c r="S33" s="88">
        <f t="shared" si="7"/>
        <v>446.49</v>
      </c>
      <c r="T33" s="88">
        <f t="shared" si="7"/>
        <v>527.058</v>
      </c>
      <c r="U33" s="88">
        <f t="shared" si="7"/>
        <v>109.89</v>
      </c>
      <c r="V33" s="88">
        <f t="shared" si="7"/>
        <v>752</v>
      </c>
      <c r="W33" s="88">
        <f t="shared" si="7"/>
        <v>142.4</v>
      </c>
      <c r="X33" s="88">
        <f t="shared" si="7"/>
        <v>235.847</v>
      </c>
      <c r="Y33" s="88">
        <f t="shared" si="7"/>
        <v>11</v>
      </c>
      <c r="Z33" s="88">
        <f t="shared" si="7"/>
        <v>30</v>
      </c>
      <c r="AA33" s="77">
        <f>SUM(C33:Z33)</f>
        <v>15519.0772</v>
      </c>
    </row>
    <row r="34" ht="15.6" spans="1:27">
      <c r="A34" s="53"/>
      <c r="B34" s="53"/>
      <c r="C34" s="54"/>
      <c r="D34" s="54"/>
      <c r="E34" s="54"/>
      <c r="F34" s="54"/>
      <c r="G34" s="9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8">
        <f>AA33/AA2</f>
        <v>116.684790977444</v>
      </c>
    </row>
    <row r="35" customFormat="1" ht="15.6" spans="1:27">
      <c r="A35" s="55"/>
      <c r="B35" s="55"/>
      <c r="G35" s="78"/>
      <c r="P35" s="54"/>
      <c r="AA35" s="59"/>
    </row>
    <row r="36" customFormat="1" ht="27" customHeight="1" spans="2:16">
      <c r="B36" s="56" t="s">
        <v>50</v>
      </c>
      <c r="P36" s="58"/>
    </row>
    <row r="37" customFormat="1" ht="27" customHeight="1" spans="2:16">
      <c r="B37" s="56" t="s">
        <v>51</v>
      </c>
      <c r="P37" s="58"/>
    </row>
    <row r="38" customFormat="1" ht="27" customHeight="1" spans="2:2">
      <c r="B38" s="56" t="s">
        <v>52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38"/>
  <sheetViews>
    <sheetView workbookViewId="0">
      <pane ySplit="7" topLeftCell="A22" activePane="bottomLeft" state="frozen"/>
      <selection/>
      <selection pane="bottomLeft" activeCell="A35" sqref="$A35:$XFD35"/>
    </sheetView>
  </sheetViews>
  <sheetFormatPr defaultColWidth="11.537037037037" defaultRowHeight="13.2"/>
  <cols>
    <col min="1" max="1" width="6.33333333333333" customWidth="1"/>
    <col min="2" max="2" width="26.5555555555556" customWidth="1"/>
    <col min="3" max="3" width="7" customWidth="1"/>
    <col min="4" max="4" width="7.11111111111111" customWidth="1"/>
    <col min="5" max="5" width="6.11111111111111" customWidth="1"/>
    <col min="6" max="6" width="6.33333333333333" customWidth="1"/>
    <col min="7" max="7" width="6.66666666666667" customWidth="1"/>
    <col min="8" max="8" width="7.22222222222222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77777777777778" customWidth="1"/>
    <col min="15" max="15" width="6.33333333333333" customWidth="1"/>
    <col min="16" max="16" width="6" customWidth="1"/>
    <col min="17" max="17" width="6.22222222222222" customWidth="1"/>
    <col min="18" max="18" width="7.22222222222222" customWidth="1"/>
    <col min="19" max="19" width="7.33333333333333" customWidth="1"/>
    <col min="20" max="20" width="6.44444444444444" customWidth="1"/>
    <col min="21" max="21" width="7.77777777777778" customWidth="1"/>
    <col min="22" max="22" width="6.11111111111111" customWidth="1"/>
    <col min="23" max="24" width="6.22222222222222" customWidth="1"/>
    <col min="25" max="25" width="6.11111111111111" customWidth="1"/>
    <col min="26" max="26" width="5.66666666666667" customWidth="1"/>
    <col min="27" max="27" width="8.77777777777778" customWidth="1"/>
  </cols>
  <sheetData>
    <row r="1" s="1" customFormat="1" ht="43" customHeight="1" spans="1:1">
      <c r="A1" s="1" t="s">
        <v>0</v>
      </c>
    </row>
    <row r="2" customHeight="1" spans="1:27">
      <c r="A2" s="102"/>
      <c r="B2" s="103" t="s">
        <v>173</v>
      </c>
      <c r="C2" s="104" t="s">
        <v>2</v>
      </c>
      <c r="D2" s="4" t="s">
        <v>3</v>
      </c>
      <c r="E2" s="4" t="s">
        <v>4</v>
      </c>
      <c r="F2" s="4" t="s">
        <v>58</v>
      </c>
      <c r="G2" s="4" t="s">
        <v>54</v>
      </c>
      <c r="H2" s="4" t="s">
        <v>85</v>
      </c>
      <c r="I2" s="4" t="s">
        <v>8</v>
      </c>
      <c r="J2" s="4" t="s">
        <v>9</v>
      </c>
      <c r="K2" s="4" t="s">
        <v>10</v>
      </c>
      <c r="L2" s="4" t="s">
        <v>20</v>
      </c>
      <c r="M2" s="4" t="s">
        <v>78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56</v>
      </c>
      <c r="S2" s="4" t="s">
        <v>73</v>
      </c>
      <c r="T2" s="4" t="s">
        <v>5</v>
      </c>
      <c r="U2" s="4" t="s">
        <v>17</v>
      </c>
      <c r="V2" s="4" t="s">
        <v>21</v>
      </c>
      <c r="W2" s="4" t="s">
        <v>86</v>
      </c>
      <c r="X2" s="4" t="s">
        <v>23</v>
      </c>
      <c r="Y2" s="4" t="s">
        <v>28</v>
      </c>
      <c r="Z2" s="4" t="s">
        <v>88</v>
      </c>
      <c r="AA2" s="127">
        <v>119</v>
      </c>
    </row>
    <row r="3" spans="1:27">
      <c r="A3" s="105"/>
      <c r="B3" s="106"/>
      <c r="C3" s="10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28"/>
    </row>
    <row r="4" spans="1:27">
      <c r="A4" s="105"/>
      <c r="B4" s="106"/>
      <c r="C4" s="10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28"/>
    </row>
    <row r="5" ht="12" customHeight="1" spans="1:27">
      <c r="A5" s="105"/>
      <c r="B5" s="106"/>
      <c r="C5" s="10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28"/>
    </row>
    <row r="6" spans="1:27">
      <c r="A6" s="105"/>
      <c r="B6" s="106"/>
      <c r="C6" s="10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28"/>
    </row>
    <row r="7" ht="28" customHeight="1" spans="1:27">
      <c r="A7" s="108"/>
      <c r="B7" s="109"/>
      <c r="C7" s="1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29"/>
    </row>
    <row r="8" ht="15" customHeight="1" spans="1:27">
      <c r="A8" s="11"/>
      <c r="B8" s="111"/>
      <c r="C8" s="112">
        <v>1</v>
      </c>
      <c r="D8" s="13">
        <v>2</v>
      </c>
      <c r="E8" s="112">
        <v>3</v>
      </c>
      <c r="F8" s="112">
        <v>4</v>
      </c>
      <c r="G8" s="13">
        <v>5</v>
      </c>
      <c r="H8" s="112">
        <v>6</v>
      </c>
      <c r="I8" s="112">
        <v>7</v>
      </c>
      <c r="J8" s="112">
        <v>8</v>
      </c>
      <c r="K8" s="13">
        <v>9</v>
      </c>
      <c r="L8" s="112">
        <v>10</v>
      </c>
      <c r="M8" s="112">
        <v>11</v>
      </c>
      <c r="N8" s="13">
        <v>12</v>
      </c>
      <c r="O8" s="112">
        <v>13</v>
      </c>
      <c r="P8" s="112">
        <v>14</v>
      </c>
      <c r="Q8" s="112">
        <v>15</v>
      </c>
      <c r="R8" s="13">
        <v>16</v>
      </c>
      <c r="S8" s="112">
        <v>17</v>
      </c>
      <c r="T8" s="112">
        <v>18</v>
      </c>
      <c r="U8" s="13">
        <v>19</v>
      </c>
      <c r="V8" s="112">
        <v>20</v>
      </c>
      <c r="W8" s="112">
        <v>21</v>
      </c>
      <c r="X8" s="112">
        <v>22</v>
      </c>
      <c r="Y8" s="13">
        <v>23</v>
      </c>
      <c r="Z8" s="112">
        <v>24</v>
      </c>
      <c r="AA8" s="130" t="s">
        <v>30</v>
      </c>
    </row>
    <row r="9" spans="1:27">
      <c r="A9" s="113" t="s">
        <v>31</v>
      </c>
      <c r="B9" s="15" t="s">
        <v>98</v>
      </c>
      <c r="C9" s="16">
        <v>0.1588</v>
      </c>
      <c r="D9" s="17"/>
      <c r="E9" s="17">
        <v>0.0055</v>
      </c>
      <c r="F9" s="17">
        <v>0.01638</v>
      </c>
      <c r="G9" s="17"/>
      <c r="H9" s="17"/>
      <c r="I9" s="1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19"/>
      <c r="X9" s="123"/>
      <c r="Y9" s="123"/>
      <c r="Z9" s="123"/>
      <c r="AA9" s="68" t="s">
        <v>63</v>
      </c>
    </row>
    <row r="10" spans="1:27">
      <c r="A10" s="114"/>
      <c r="B10" s="20" t="s">
        <v>34</v>
      </c>
      <c r="C10" s="21"/>
      <c r="D10" s="22"/>
      <c r="E10" s="22">
        <v>0.00795</v>
      </c>
      <c r="F10" s="22"/>
      <c r="G10" s="22"/>
      <c r="H10" s="22"/>
      <c r="I10" s="120">
        <v>0.00062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120"/>
      <c r="X10" s="124"/>
      <c r="Y10" s="124"/>
      <c r="Z10" s="124"/>
      <c r="AA10" s="70"/>
    </row>
    <row r="11" spans="1:27">
      <c r="A11" s="114"/>
      <c r="B11" s="24" t="s">
        <v>35</v>
      </c>
      <c r="C11" s="21"/>
      <c r="D11" s="22">
        <v>0.0113</v>
      </c>
      <c r="E11" s="22"/>
      <c r="F11" s="22"/>
      <c r="G11" s="22"/>
      <c r="H11" s="22"/>
      <c r="I11" s="120"/>
      <c r="J11" s="22">
        <v>0.0314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20"/>
      <c r="X11" s="124"/>
      <c r="Y11" s="124"/>
      <c r="Z11" s="124"/>
      <c r="AA11" s="70"/>
    </row>
    <row r="12" spans="1:27">
      <c r="A12" s="114"/>
      <c r="B12" s="20"/>
      <c r="C12" s="21"/>
      <c r="D12" s="22"/>
      <c r="E12" s="22"/>
      <c r="F12" s="22"/>
      <c r="G12" s="22"/>
      <c r="H12" s="22"/>
      <c r="I12" s="1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120"/>
      <c r="X12" s="124"/>
      <c r="Y12" s="124"/>
      <c r="Z12" s="124"/>
      <c r="AA12" s="70"/>
    </row>
    <row r="13" ht="13.95" spans="1:27">
      <c r="A13" s="115"/>
      <c r="B13" s="26"/>
      <c r="C13" s="27"/>
      <c r="D13" s="28"/>
      <c r="E13" s="28"/>
      <c r="F13" s="28"/>
      <c r="G13" s="28"/>
      <c r="H13" s="28"/>
      <c r="I13" s="121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21"/>
      <c r="X13" s="125"/>
      <c r="Y13" s="125"/>
      <c r="Z13" s="125"/>
      <c r="AA13" s="70"/>
    </row>
    <row r="14" spans="1:27">
      <c r="A14" s="113" t="s">
        <v>36</v>
      </c>
      <c r="B14" s="15" t="s">
        <v>17</v>
      </c>
      <c r="C14" s="16"/>
      <c r="D14" s="17"/>
      <c r="E14" s="17"/>
      <c r="F14" s="17"/>
      <c r="G14" s="17"/>
      <c r="H14" s="17"/>
      <c r="I14" s="1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0.138</v>
      </c>
      <c r="V14" s="17"/>
      <c r="W14" s="119"/>
      <c r="X14" s="123"/>
      <c r="Y14" s="123"/>
      <c r="Z14" s="123"/>
      <c r="AA14" s="70"/>
    </row>
    <row r="15" spans="1:27">
      <c r="A15" s="114"/>
      <c r="B15" s="20"/>
      <c r="C15" s="21"/>
      <c r="D15" s="22"/>
      <c r="E15" s="22"/>
      <c r="F15" s="22"/>
      <c r="G15" s="22"/>
      <c r="H15" s="22"/>
      <c r="I15" s="12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20"/>
      <c r="X15" s="124"/>
      <c r="Y15" s="124"/>
      <c r="Z15" s="124"/>
      <c r="AA15" s="70"/>
    </row>
    <row r="16" spans="1:27">
      <c r="A16" s="114"/>
      <c r="B16" s="20"/>
      <c r="C16" s="21"/>
      <c r="D16" s="22"/>
      <c r="E16" s="22"/>
      <c r="F16" s="22"/>
      <c r="G16" s="22"/>
      <c r="H16" s="22"/>
      <c r="I16" s="12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20"/>
      <c r="X16" s="124"/>
      <c r="Y16" s="124"/>
      <c r="Z16" s="124"/>
      <c r="AA16" s="70"/>
    </row>
    <row r="17" ht="13.95" spans="1:27">
      <c r="A17" s="115"/>
      <c r="B17" s="26"/>
      <c r="C17" s="32"/>
      <c r="D17" s="33"/>
      <c r="E17" s="33"/>
      <c r="F17" s="33"/>
      <c r="G17" s="33"/>
      <c r="H17" s="33"/>
      <c r="I17" s="12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122"/>
      <c r="X17" s="126"/>
      <c r="Y17" s="126"/>
      <c r="Z17" s="126"/>
      <c r="AA17" s="70"/>
    </row>
    <row r="18" ht="16" customHeight="1" spans="1:27">
      <c r="A18" s="116" t="s">
        <v>37</v>
      </c>
      <c r="B18" s="36" t="s">
        <v>64</v>
      </c>
      <c r="C18" s="16"/>
      <c r="D18" s="17"/>
      <c r="E18" s="17"/>
      <c r="F18" s="17"/>
      <c r="G18" s="17">
        <v>0.0156</v>
      </c>
      <c r="H18" s="17"/>
      <c r="I18" s="119"/>
      <c r="J18" s="17"/>
      <c r="K18" s="17"/>
      <c r="L18" s="17"/>
      <c r="M18" s="17"/>
      <c r="N18" s="17">
        <v>0.0924</v>
      </c>
      <c r="O18" s="17">
        <v>0.0085</v>
      </c>
      <c r="P18" s="17">
        <v>0.0104</v>
      </c>
      <c r="Q18" s="17">
        <v>0.00244</v>
      </c>
      <c r="R18" s="17">
        <v>0.07644</v>
      </c>
      <c r="S18" s="17"/>
      <c r="T18" s="17"/>
      <c r="U18" s="17"/>
      <c r="V18" s="17"/>
      <c r="W18" s="119"/>
      <c r="X18" s="123"/>
      <c r="Y18" s="123"/>
      <c r="Z18" s="123"/>
      <c r="AA18" s="70"/>
    </row>
    <row r="19" ht="27" customHeight="1" spans="1:27">
      <c r="A19" s="117"/>
      <c r="B19" s="38" t="s">
        <v>153</v>
      </c>
      <c r="C19" s="21"/>
      <c r="D19" s="22"/>
      <c r="E19" s="22"/>
      <c r="F19" s="22"/>
      <c r="G19" s="22"/>
      <c r="H19" s="22"/>
      <c r="I19" s="120"/>
      <c r="J19" s="22"/>
      <c r="K19" s="22"/>
      <c r="L19" s="22"/>
      <c r="M19" s="22"/>
      <c r="N19" s="22"/>
      <c r="O19" s="22">
        <v>0.0095</v>
      </c>
      <c r="P19" s="22">
        <v>0.0174</v>
      </c>
      <c r="Q19" s="22">
        <v>0.0044</v>
      </c>
      <c r="R19" s="22">
        <v>0.04244</v>
      </c>
      <c r="S19" s="22">
        <v>0.0447</v>
      </c>
      <c r="T19" s="22"/>
      <c r="U19" s="22"/>
      <c r="V19" s="22">
        <v>0.0025</v>
      </c>
      <c r="W19" s="120">
        <v>4</v>
      </c>
      <c r="X19" s="124"/>
      <c r="Y19" s="124"/>
      <c r="Z19" s="124"/>
      <c r="AA19" s="70"/>
    </row>
    <row r="20" spans="1:27">
      <c r="A20" s="117"/>
      <c r="B20" s="38" t="s">
        <v>91</v>
      </c>
      <c r="C20" s="21"/>
      <c r="D20" s="22">
        <v>0.00733</v>
      </c>
      <c r="E20" s="22"/>
      <c r="F20" s="22"/>
      <c r="G20" s="22"/>
      <c r="H20" s="22"/>
      <c r="I20" s="120"/>
      <c r="J20" s="22"/>
      <c r="K20" s="22"/>
      <c r="L20" s="22"/>
      <c r="M20" s="22">
        <v>0.0405</v>
      </c>
      <c r="N20" s="22"/>
      <c r="O20" s="22"/>
      <c r="P20" s="22"/>
      <c r="Q20" s="22"/>
      <c r="R20" s="22"/>
      <c r="S20" s="22"/>
      <c r="T20" s="22"/>
      <c r="U20" s="22"/>
      <c r="V20" s="22"/>
      <c r="W20" s="120"/>
      <c r="X20" s="124"/>
      <c r="Y20" s="124"/>
      <c r="Z20" s="124"/>
      <c r="AA20" s="70"/>
    </row>
    <row r="21" spans="1:27">
      <c r="A21" s="117"/>
      <c r="B21" s="38" t="s">
        <v>42</v>
      </c>
      <c r="C21" s="21"/>
      <c r="D21" s="22"/>
      <c r="E21" s="22">
        <v>0.008</v>
      </c>
      <c r="F21" s="22"/>
      <c r="G21" s="22"/>
      <c r="H21" s="22"/>
      <c r="I21" s="120"/>
      <c r="J21" s="22"/>
      <c r="K21" s="22"/>
      <c r="L21" s="22">
        <v>0.0175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20"/>
      <c r="X21" s="124"/>
      <c r="Y21" s="124"/>
      <c r="Z21" s="124"/>
      <c r="AA21" s="70"/>
    </row>
    <row r="22" spans="1:27">
      <c r="A22" s="117"/>
      <c r="B22" s="24" t="s">
        <v>43</v>
      </c>
      <c r="C22" s="21"/>
      <c r="D22" s="22"/>
      <c r="E22" s="22"/>
      <c r="F22" s="22"/>
      <c r="G22" s="22"/>
      <c r="H22" s="22"/>
      <c r="I22" s="120"/>
      <c r="J22" s="22"/>
      <c r="K22" s="22">
        <v>0.0504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20"/>
      <c r="X22" s="124"/>
      <c r="Y22" s="124"/>
      <c r="Z22" s="124"/>
      <c r="AA22" s="70"/>
    </row>
    <row r="23" ht="13.95" spans="1:27">
      <c r="A23" s="118"/>
      <c r="B23" s="41"/>
      <c r="C23" s="27"/>
      <c r="D23" s="28"/>
      <c r="E23" s="28"/>
      <c r="F23" s="28"/>
      <c r="G23" s="28"/>
      <c r="H23" s="28"/>
      <c r="I23" s="121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21"/>
      <c r="X23" s="125"/>
      <c r="Y23" s="125"/>
      <c r="Z23" s="125"/>
      <c r="AA23" s="70"/>
    </row>
    <row r="24" spans="1:27">
      <c r="A24" s="116" t="s">
        <v>44</v>
      </c>
      <c r="B24" s="15" t="s">
        <v>92</v>
      </c>
      <c r="C24" s="16">
        <v>0.0095</v>
      </c>
      <c r="D24" s="17">
        <v>0.00203</v>
      </c>
      <c r="E24" s="17">
        <v>0.01</v>
      </c>
      <c r="F24" s="17"/>
      <c r="G24" s="17"/>
      <c r="H24" s="17"/>
      <c r="I24" s="119"/>
      <c r="J24" s="17"/>
      <c r="K24" s="17"/>
      <c r="L24" s="17"/>
      <c r="M24" s="17"/>
      <c r="N24" s="17"/>
      <c r="O24" s="17"/>
      <c r="P24" s="17"/>
      <c r="Q24" s="17">
        <v>0.0024</v>
      </c>
      <c r="R24" s="17"/>
      <c r="S24" s="17"/>
      <c r="T24" s="17">
        <v>0.0368</v>
      </c>
      <c r="U24" s="17"/>
      <c r="V24" s="17"/>
      <c r="W24" s="119">
        <v>12</v>
      </c>
      <c r="X24" s="123"/>
      <c r="Y24" s="123"/>
      <c r="Z24" s="123">
        <v>5</v>
      </c>
      <c r="AA24" s="70"/>
    </row>
    <row r="25" spans="1:27">
      <c r="A25" s="117"/>
      <c r="B25" s="20" t="s">
        <v>93</v>
      </c>
      <c r="C25" s="21">
        <v>0.151</v>
      </c>
      <c r="D25" s="22"/>
      <c r="E25" s="22">
        <v>0.0071</v>
      </c>
      <c r="F25" s="22"/>
      <c r="G25" s="22"/>
      <c r="H25" s="22">
        <v>0.0034</v>
      </c>
      <c r="I25" s="120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20"/>
      <c r="X25" s="124"/>
      <c r="Y25" s="124"/>
      <c r="Z25" s="124"/>
      <c r="AA25" s="70"/>
    </row>
    <row r="26" spans="1:27">
      <c r="A26" s="117"/>
      <c r="B26" s="20"/>
      <c r="C26" s="21"/>
      <c r="D26" s="22"/>
      <c r="E26" s="22"/>
      <c r="F26" s="22"/>
      <c r="G26" s="22"/>
      <c r="H26" s="22"/>
      <c r="I26" s="1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20"/>
      <c r="X26" s="124"/>
      <c r="Y26" s="124"/>
      <c r="Z26" s="124"/>
      <c r="AA26" s="70"/>
    </row>
    <row r="27" spans="1:27">
      <c r="A27" s="117"/>
      <c r="B27" s="31"/>
      <c r="C27" s="32"/>
      <c r="D27" s="33"/>
      <c r="E27" s="33"/>
      <c r="F27" s="33"/>
      <c r="G27" s="33"/>
      <c r="H27" s="33"/>
      <c r="I27" s="12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122"/>
      <c r="X27" s="126"/>
      <c r="Y27" s="126"/>
      <c r="Z27" s="126"/>
      <c r="AA27" s="70"/>
    </row>
    <row r="28" ht="13.95" spans="1:27">
      <c r="A28" s="118"/>
      <c r="B28" s="26"/>
      <c r="C28" s="27"/>
      <c r="D28" s="28"/>
      <c r="E28" s="28"/>
      <c r="F28" s="28"/>
      <c r="G28" s="28"/>
      <c r="H28" s="28"/>
      <c r="I28" s="121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21"/>
      <c r="X28" s="125"/>
      <c r="Y28" s="125">
        <v>1.5</v>
      </c>
      <c r="Z28" s="125"/>
      <c r="AA28" s="70"/>
    </row>
    <row r="29" ht="16.35" spans="1:27">
      <c r="A29" s="42" t="s">
        <v>46</v>
      </c>
      <c r="B29" s="43"/>
      <c r="C29" s="16">
        <f t="shared" ref="C29:V29" si="0">SUM(C9:C28)</f>
        <v>0.3193</v>
      </c>
      <c r="D29" s="17">
        <f t="shared" si="0"/>
        <v>0.02066</v>
      </c>
      <c r="E29" s="17">
        <f t="shared" si="0"/>
        <v>0.03855</v>
      </c>
      <c r="F29" s="17">
        <f t="shared" si="0"/>
        <v>0.01638</v>
      </c>
      <c r="G29" s="17">
        <f t="shared" si="0"/>
        <v>0.0156</v>
      </c>
      <c r="H29" s="17">
        <f t="shared" si="0"/>
        <v>0.0034</v>
      </c>
      <c r="I29" s="119">
        <f t="shared" si="0"/>
        <v>0.00062</v>
      </c>
      <c r="J29" s="17">
        <f t="shared" si="0"/>
        <v>0.0314</v>
      </c>
      <c r="K29" s="17">
        <f t="shared" si="0"/>
        <v>0.0504</v>
      </c>
      <c r="L29" s="17">
        <f t="shared" si="0"/>
        <v>0.0175</v>
      </c>
      <c r="M29" s="17">
        <f t="shared" si="0"/>
        <v>0.0405</v>
      </c>
      <c r="N29" s="17">
        <f t="shared" si="0"/>
        <v>0.0924</v>
      </c>
      <c r="O29" s="17">
        <f t="shared" si="0"/>
        <v>0.018</v>
      </c>
      <c r="P29" s="17">
        <f t="shared" si="0"/>
        <v>0.0278</v>
      </c>
      <c r="Q29" s="17">
        <f t="shared" si="0"/>
        <v>0.00924</v>
      </c>
      <c r="R29" s="17">
        <f t="shared" si="0"/>
        <v>0.11888</v>
      </c>
      <c r="S29" s="17">
        <f t="shared" si="0"/>
        <v>0.0447</v>
      </c>
      <c r="T29" s="17">
        <f t="shared" si="0"/>
        <v>0.0368</v>
      </c>
      <c r="U29" s="17">
        <f t="shared" si="0"/>
        <v>0.138</v>
      </c>
      <c r="V29" s="17">
        <f t="shared" si="0"/>
        <v>0.0025</v>
      </c>
      <c r="W29" s="17">
        <v>16</v>
      </c>
      <c r="X29" s="17">
        <v>1</v>
      </c>
      <c r="Y29" s="17">
        <v>1.5</v>
      </c>
      <c r="Z29" s="17">
        <v>5</v>
      </c>
      <c r="AA29" s="73"/>
    </row>
    <row r="30" ht="15.6" hidden="1" spans="1:27">
      <c r="A30" s="44" t="s">
        <v>47</v>
      </c>
      <c r="B30" s="45"/>
      <c r="C30" s="87">
        <f>119*C29</f>
        <v>37.9967</v>
      </c>
      <c r="D30" s="87">
        <f t="shared" ref="D30:W30" si="1">119*D29</f>
        <v>2.45854</v>
      </c>
      <c r="E30" s="87">
        <f t="shared" si="1"/>
        <v>4.58745</v>
      </c>
      <c r="F30" s="87">
        <f t="shared" si="1"/>
        <v>1.94922</v>
      </c>
      <c r="G30" s="87">
        <f t="shared" si="1"/>
        <v>1.8564</v>
      </c>
      <c r="H30" s="87">
        <f t="shared" si="1"/>
        <v>0.4046</v>
      </c>
      <c r="I30" s="87">
        <f t="shared" si="1"/>
        <v>0.07378</v>
      </c>
      <c r="J30" s="87">
        <f t="shared" si="1"/>
        <v>3.7366</v>
      </c>
      <c r="K30" s="87">
        <f t="shared" si="1"/>
        <v>5.9976</v>
      </c>
      <c r="L30" s="87">
        <f t="shared" si="1"/>
        <v>2.0825</v>
      </c>
      <c r="M30" s="87">
        <f t="shared" si="1"/>
        <v>4.8195</v>
      </c>
      <c r="N30" s="87">
        <f t="shared" si="1"/>
        <v>10.9956</v>
      </c>
      <c r="O30" s="87">
        <f t="shared" si="1"/>
        <v>2.142</v>
      </c>
      <c r="P30" s="87">
        <f t="shared" si="1"/>
        <v>3.3082</v>
      </c>
      <c r="Q30" s="87">
        <f t="shared" si="1"/>
        <v>1.09956</v>
      </c>
      <c r="R30" s="87">
        <f t="shared" si="1"/>
        <v>14.14672</v>
      </c>
      <c r="S30" s="87">
        <f t="shared" si="1"/>
        <v>5.3193</v>
      </c>
      <c r="T30" s="87">
        <f t="shared" si="1"/>
        <v>4.3792</v>
      </c>
      <c r="U30" s="87">
        <f t="shared" si="1"/>
        <v>16.422</v>
      </c>
      <c r="V30" s="87">
        <f t="shared" si="1"/>
        <v>0.2975</v>
      </c>
      <c r="W30" s="87">
        <v>16</v>
      </c>
      <c r="X30" s="87">
        <v>1</v>
      </c>
      <c r="Y30" s="87">
        <v>1.5</v>
      </c>
      <c r="Z30" s="87">
        <v>5</v>
      </c>
      <c r="AA30" s="131"/>
    </row>
    <row r="31" ht="15.6" spans="1:27">
      <c r="A31" s="44" t="s">
        <v>47</v>
      </c>
      <c r="B31" s="45"/>
      <c r="C31" s="47">
        <f t="shared" ref="C31:V31" si="2">ROUND(C30,2)</f>
        <v>38</v>
      </c>
      <c r="D31" s="49">
        <f t="shared" si="2"/>
        <v>2.46</v>
      </c>
      <c r="E31" s="49">
        <f t="shared" si="2"/>
        <v>4.59</v>
      </c>
      <c r="F31" s="49">
        <f t="shared" si="2"/>
        <v>1.95</v>
      </c>
      <c r="G31" s="49">
        <f t="shared" si="2"/>
        <v>1.86</v>
      </c>
      <c r="H31" s="49">
        <f t="shared" si="2"/>
        <v>0.4</v>
      </c>
      <c r="I31" s="49">
        <f t="shared" si="2"/>
        <v>0.07</v>
      </c>
      <c r="J31" s="49">
        <f t="shared" si="2"/>
        <v>3.74</v>
      </c>
      <c r="K31" s="49">
        <f t="shared" si="2"/>
        <v>6</v>
      </c>
      <c r="L31" s="49">
        <f t="shared" si="2"/>
        <v>2.08</v>
      </c>
      <c r="M31" s="49">
        <f t="shared" si="2"/>
        <v>4.82</v>
      </c>
      <c r="N31" s="57">
        <f t="shared" si="2"/>
        <v>11</v>
      </c>
      <c r="O31" s="57">
        <f t="shared" si="2"/>
        <v>2.14</v>
      </c>
      <c r="P31" s="57">
        <f t="shared" si="2"/>
        <v>3.31</v>
      </c>
      <c r="Q31" s="57">
        <f t="shared" si="2"/>
        <v>1.1</v>
      </c>
      <c r="R31" s="57">
        <f t="shared" si="2"/>
        <v>14.15</v>
      </c>
      <c r="S31" s="57">
        <f t="shared" si="2"/>
        <v>5.32</v>
      </c>
      <c r="T31" s="57">
        <f t="shared" si="2"/>
        <v>4.38</v>
      </c>
      <c r="U31" s="57">
        <f t="shared" si="2"/>
        <v>16.42</v>
      </c>
      <c r="V31" s="57">
        <f t="shared" si="2"/>
        <v>0.3</v>
      </c>
      <c r="W31" s="57">
        <v>16</v>
      </c>
      <c r="X31" s="57">
        <v>1</v>
      </c>
      <c r="Y31" s="57">
        <v>1.5</v>
      </c>
      <c r="Z31" s="57">
        <v>5</v>
      </c>
      <c r="AA31" s="75"/>
    </row>
    <row r="32" ht="15.6" spans="1:27">
      <c r="A32" s="44" t="s">
        <v>48</v>
      </c>
      <c r="B32" s="45"/>
      <c r="C32" s="47">
        <v>70</v>
      </c>
      <c r="D32" s="48">
        <v>770</v>
      </c>
      <c r="E32" s="48">
        <v>76</v>
      </c>
      <c r="F32" s="48">
        <v>160</v>
      </c>
      <c r="G32" s="48">
        <v>60</v>
      </c>
      <c r="H32" s="49">
        <v>1335</v>
      </c>
      <c r="I32" s="48">
        <v>1650</v>
      </c>
      <c r="J32" s="48">
        <v>62.37</v>
      </c>
      <c r="K32" s="48">
        <v>39.5</v>
      </c>
      <c r="L32" s="57">
        <v>222.5</v>
      </c>
      <c r="M32" s="49">
        <v>118</v>
      </c>
      <c r="N32" s="49">
        <v>31.15</v>
      </c>
      <c r="O32" s="49">
        <v>47</v>
      </c>
      <c r="P32" s="57">
        <v>55.18</v>
      </c>
      <c r="Q32" s="57">
        <v>200</v>
      </c>
      <c r="R32" s="49">
        <v>245</v>
      </c>
      <c r="S32" s="57">
        <v>300</v>
      </c>
      <c r="T32" s="57">
        <v>84.55</v>
      </c>
      <c r="U32" s="57">
        <v>80.1</v>
      </c>
      <c r="V32" s="57">
        <v>297</v>
      </c>
      <c r="W32" s="57">
        <v>7.12</v>
      </c>
      <c r="X32" s="76">
        <v>11</v>
      </c>
      <c r="Y32" s="76">
        <v>18</v>
      </c>
      <c r="Z32" s="76">
        <v>2.5</v>
      </c>
      <c r="AA32" s="20"/>
    </row>
    <row r="33" ht="16.35" spans="1:27">
      <c r="A33" s="50" t="s">
        <v>49</v>
      </c>
      <c r="B33" s="51"/>
      <c r="C33" s="52">
        <f t="shared" ref="C33:R33" si="3">C31*C32</f>
        <v>2660</v>
      </c>
      <c r="D33" s="52">
        <f t="shared" si="3"/>
        <v>1894.2</v>
      </c>
      <c r="E33" s="52">
        <f t="shared" si="3"/>
        <v>348.84</v>
      </c>
      <c r="F33" s="52">
        <f t="shared" si="3"/>
        <v>312</v>
      </c>
      <c r="G33" s="52">
        <f t="shared" si="3"/>
        <v>111.6</v>
      </c>
      <c r="H33" s="52">
        <f t="shared" si="3"/>
        <v>534</v>
      </c>
      <c r="I33" s="52">
        <f t="shared" si="3"/>
        <v>115.5</v>
      </c>
      <c r="J33" s="52">
        <f t="shared" si="3"/>
        <v>233.2638</v>
      </c>
      <c r="K33" s="52">
        <f t="shared" si="3"/>
        <v>237</v>
      </c>
      <c r="L33" s="52">
        <f t="shared" si="3"/>
        <v>462.8</v>
      </c>
      <c r="M33" s="52">
        <f t="shared" si="3"/>
        <v>568.76</v>
      </c>
      <c r="N33" s="52">
        <f t="shared" si="3"/>
        <v>342.65</v>
      </c>
      <c r="O33" s="52">
        <f t="shared" si="3"/>
        <v>100.58</v>
      </c>
      <c r="P33" s="52">
        <f t="shared" si="3"/>
        <v>182.6458</v>
      </c>
      <c r="Q33" s="52">
        <f t="shared" si="3"/>
        <v>220</v>
      </c>
      <c r="R33" s="52">
        <f t="shared" si="3"/>
        <v>3466.75</v>
      </c>
      <c r="S33" s="52">
        <v>1596.6</v>
      </c>
      <c r="T33" s="52">
        <f t="shared" ref="T33:Z33" si="4">T31*T32</f>
        <v>370.329</v>
      </c>
      <c r="U33" s="52">
        <f t="shared" si="4"/>
        <v>1315.242</v>
      </c>
      <c r="V33" s="52">
        <f t="shared" si="4"/>
        <v>89.1</v>
      </c>
      <c r="W33" s="52">
        <f t="shared" si="4"/>
        <v>113.92</v>
      </c>
      <c r="X33" s="52">
        <f t="shared" si="4"/>
        <v>11</v>
      </c>
      <c r="Y33" s="52">
        <f t="shared" si="4"/>
        <v>27</v>
      </c>
      <c r="Z33" s="52">
        <f t="shared" si="4"/>
        <v>12.5</v>
      </c>
      <c r="AA33" s="77">
        <f>SUM(C33:Z33)</f>
        <v>15326.2806</v>
      </c>
    </row>
    <row r="34" ht="15.6" spans="1:27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8">
        <f>AA33/AA2</f>
        <v>128.79227394958</v>
      </c>
    </row>
    <row r="35" customFormat="1" ht="15.6" spans="1:27">
      <c r="A35" s="55"/>
      <c r="B35" s="55"/>
      <c r="Q35" s="54"/>
      <c r="AA35" s="59"/>
    </row>
    <row r="36" customFormat="1" ht="27" customHeight="1" spans="2:17">
      <c r="B36" s="56" t="s">
        <v>50</v>
      </c>
      <c r="Q36" s="58"/>
    </row>
    <row r="37" customFormat="1" ht="27" customHeight="1" spans="2:17">
      <c r="B37" s="56" t="s">
        <v>51</v>
      </c>
      <c r="Q37" s="58"/>
    </row>
    <row r="38" customFormat="1" ht="27" customHeight="1" spans="2:2">
      <c r="B38" s="56" t="s">
        <v>52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9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40"/>
  <sheetViews>
    <sheetView workbookViewId="0">
      <pane ySplit="7" topLeftCell="A26" activePane="bottomLeft" state="frozen"/>
      <selection/>
      <selection pane="bottomLeft" activeCell="A37" sqref="$A37:$XFD37"/>
    </sheetView>
  </sheetViews>
  <sheetFormatPr defaultColWidth="11.537037037037" defaultRowHeight="13.2"/>
  <cols>
    <col min="1" max="1" width="6.33333333333333" customWidth="1"/>
    <col min="2" max="2" width="27.7777777777778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78" customWidth="1"/>
    <col min="9" max="10" width="6.11111111111111" customWidth="1"/>
    <col min="11" max="11" width="7.11111111111111" customWidth="1"/>
    <col min="12" max="12" width="7.44444444444444" customWidth="1"/>
    <col min="13" max="13" width="6.22222222222222" customWidth="1"/>
    <col min="14" max="14" width="6" customWidth="1"/>
    <col min="15" max="15" width="6.11111111111111" customWidth="1"/>
    <col min="16" max="16" width="7" customWidth="1"/>
    <col min="17" max="17" width="6.22222222222222" customWidth="1"/>
    <col min="18" max="18" width="7" customWidth="1"/>
    <col min="19" max="19" width="6.44444444444444" customWidth="1"/>
    <col min="20" max="20" width="7.11111111111111" customWidth="1"/>
    <col min="21" max="22" width="6.33333333333333" customWidth="1"/>
    <col min="23" max="23" width="7" customWidth="1"/>
    <col min="24" max="24" width="6.22222222222222" customWidth="1"/>
    <col min="25" max="25" width="5.33333333333333" customWidth="1"/>
    <col min="26" max="26" width="6.11111111111111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2"/>
      <c r="B2" s="3" t="s">
        <v>53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54</v>
      </c>
      <c r="H2" s="89" t="s">
        <v>8</v>
      </c>
      <c r="I2" s="4" t="s">
        <v>9</v>
      </c>
      <c r="J2" s="4" t="s">
        <v>10</v>
      </c>
      <c r="K2" s="4" t="s">
        <v>55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56</v>
      </c>
      <c r="Q2" s="4" t="s">
        <v>57</v>
      </c>
      <c r="R2" s="4" t="s">
        <v>5</v>
      </c>
      <c r="S2" s="4" t="s">
        <v>20</v>
      </c>
      <c r="T2" s="4" t="s">
        <v>21</v>
      </c>
      <c r="U2" s="4" t="s">
        <v>58</v>
      </c>
      <c r="V2" s="4" t="s">
        <v>59</v>
      </c>
      <c r="W2" s="4" t="s">
        <v>60</v>
      </c>
      <c r="X2" s="4" t="s">
        <v>23</v>
      </c>
      <c r="Y2" s="4" t="s">
        <v>24</v>
      </c>
      <c r="Z2" s="4" t="s">
        <v>61</v>
      </c>
      <c r="AA2" s="95">
        <v>146</v>
      </c>
    </row>
    <row r="3" spans="1:27">
      <c r="A3" s="5"/>
      <c r="B3" s="6"/>
      <c r="C3" s="7"/>
      <c r="D3" s="7"/>
      <c r="E3" s="7"/>
      <c r="F3" s="7"/>
      <c r="G3" s="7"/>
      <c r="H3" s="9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</row>
    <row r="4" spans="1:27">
      <c r="A4" s="5"/>
      <c r="B4" s="6"/>
      <c r="C4" s="7"/>
      <c r="D4" s="7"/>
      <c r="E4" s="7"/>
      <c r="F4" s="7"/>
      <c r="G4" s="7"/>
      <c r="H4" s="9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96"/>
    </row>
    <row r="5" ht="12" customHeight="1" spans="1:27">
      <c r="A5" s="5"/>
      <c r="B5" s="6"/>
      <c r="C5" s="7"/>
      <c r="D5" s="7"/>
      <c r="E5" s="7"/>
      <c r="F5" s="7"/>
      <c r="G5" s="7"/>
      <c r="H5" s="9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96"/>
    </row>
    <row r="6" spans="1:27">
      <c r="A6" s="5"/>
      <c r="B6" s="6"/>
      <c r="C6" s="7"/>
      <c r="D6" s="7"/>
      <c r="E6" s="7"/>
      <c r="F6" s="7"/>
      <c r="G6" s="7"/>
      <c r="H6" s="9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96"/>
    </row>
    <row r="7" ht="28" customHeight="1" spans="1:27">
      <c r="A7" s="79"/>
      <c r="B7" s="9"/>
      <c r="C7" s="10"/>
      <c r="D7" s="10"/>
      <c r="E7" s="10"/>
      <c r="F7" s="10"/>
      <c r="G7" s="10"/>
      <c r="H7" s="9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7"/>
    </row>
    <row r="8" ht="15" customHeight="1" spans="1:27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82">
        <v>24</v>
      </c>
      <c r="AA8" s="98" t="s">
        <v>30</v>
      </c>
    </row>
    <row r="9" spans="1:27">
      <c r="A9" s="14" t="s">
        <v>31</v>
      </c>
      <c r="B9" s="15" t="s">
        <v>62</v>
      </c>
      <c r="C9" s="16">
        <v>0.1491</v>
      </c>
      <c r="D9" s="17"/>
      <c r="E9" s="17">
        <v>0.005</v>
      </c>
      <c r="F9" s="17">
        <v>0.02394</v>
      </c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67"/>
      <c r="T9" s="67"/>
      <c r="U9" s="67"/>
      <c r="V9" s="67"/>
      <c r="W9" s="67"/>
      <c r="X9" s="67"/>
      <c r="Y9" s="67"/>
      <c r="Z9" s="67"/>
      <c r="AA9" s="68" t="s">
        <v>63</v>
      </c>
    </row>
    <row r="10" spans="1:27">
      <c r="A10" s="19"/>
      <c r="B10" s="20" t="s">
        <v>34</v>
      </c>
      <c r="C10" s="21"/>
      <c r="D10" s="22"/>
      <c r="E10" s="22">
        <v>0.0072</v>
      </c>
      <c r="F10" s="22"/>
      <c r="G10" s="22"/>
      <c r="H10" s="23">
        <v>0.00055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69"/>
      <c r="T10" s="69"/>
      <c r="U10" s="69"/>
      <c r="V10" s="69"/>
      <c r="W10" s="69"/>
      <c r="X10" s="69"/>
      <c r="Y10" s="69"/>
      <c r="Z10" s="69"/>
      <c r="AA10" s="70"/>
    </row>
    <row r="11" spans="1:27">
      <c r="A11" s="19"/>
      <c r="B11" s="24" t="s">
        <v>35</v>
      </c>
      <c r="C11" s="21"/>
      <c r="D11" s="22">
        <v>0.0097</v>
      </c>
      <c r="E11" s="22"/>
      <c r="F11" s="22"/>
      <c r="G11" s="22"/>
      <c r="H11" s="23"/>
      <c r="I11" s="22">
        <v>0.0295</v>
      </c>
      <c r="J11" s="22"/>
      <c r="K11" s="22"/>
      <c r="L11" s="22"/>
      <c r="M11" s="22"/>
      <c r="N11" s="22"/>
      <c r="O11" s="22"/>
      <c r="P11" s="22"/>
      <c r="Q11" s="22"/>
      <c r="R11" s="22"/>
      <c r="S11" s="69"/>
      <c r="T11" s="69"/>
      <c r="U11" s="69"/>
      <c r="V11" s="69"/>
      <c r="W11" s="69"/>
      <c r="X11" s="69"/>
      <c r="Y11" s="69"/>
      <c r="Z11" s="69"/>
      <c r="AA11" s="70"/>
    </row>
    <row r="12" spans="1:27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69"/>
      <c r="T12" s="69"/>
      <c r="U12" s="69"/>
      <c r="V12" s="69"/>
      <c r="W12" s="69"/>
      <c r="X12" s="69"/>
      <c r="Y12" s="69"/>
      <c r="Z12" s="69"/>
      <c r="AA12" s="70"/>
    </row>
    <row r="13" ht="13.95" spans="1:27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71"/>
      <c r="T13" s="71"/>
      <c r="U13" s="71"/>
      <c r="V13" s="71"/>
      <c r="W13" s="71"/>
      <c r="X13" s="71"/>
      <c r="Y13" s="71"/>
      <c r="Z13" s="71"/>
      <c r="AA13" s="70"/>
    </row>
    <row r="14" spans="1:27">
      <c r="A14" s="14" t="s">
        <v>36</v>
      </c>
      <c r="B14" s="15" t="s">
        <v>55</v>
      </c>
      <c r="C14" s="16"/>
      <c r="D14" s="17"/>
      <c r="E14" s="17"/>
      <c r="F14" s="17"/>
      <c r="G14" s="17"/>
      <c r="H14" s="18"/>
      <c r="I14" s="17"/>
      <c r="J14" s="17"/>
      <c r="K14" s="17">
        <v>0.1349</v>
      </c>
      <c r="L14" s="17"/>
      <c r="M14" s="17"/>
      <c r="N14" s="17"/>
      <c r="O14" s="17"/>
      <c r="P14" s="17"/>
      <c r="Q14" s="17"/>
      <c r="R14" s="17"/>
      <c r="S14" s="67"/>
      <c r="T14" s="67"/>
      <c r="U14" s="67"/>
      <c r="V14" s="67"/>
      <c r="W14" s="67"/>
      <c r="X14" s="67"/>
      <c r="Y14" s="67"/>
      <c r="Z14" s="67"/>
      <c r="AA14" s="70"/>
    </row>
    <row r="15" spans="1:27">
      <c r="A15" s="19"/>
      <c r="B15" s="20" t="s">
        <v>59</v>
      </c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69"/>
      <c r="T15" s="69"/>
      <c r="U15" s="69"/>
      <c r="V15" s="69"/>
      <c r="W15" s="69"/>
      <c r="X15" s="69"/>
      <c r="Y15" s="69"/>
      <c r="Z15" s="69"/>
      <c r="AA15" s="70"/>
    </row>
    <row r="16" spans="1:27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69"/>
      <c r="T16" s="69"/>
      <c r="U16" s="69"/>
      <c r="V16" s="69"/>
      <c r="W16" s="69"/>
      <c r="X16" s="69"/>
      <c r="Y16" s="69"/>
      <c r="Z16" s="69"/>
      <c r="AA16" s="70"/>
    </row>
    <row r="17" ht="13.95" spans="1:27">
      <c r="A17" s="30"/>
      <c r="B17" s="26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72"/>
      <c r="T17" s="72"/>
      <c r="U17" s="72"/>
      <c r="V17" s="72"/>
      <c r="W17" s="72"/>
      <c r="X17" s="72"/>
      <c r="Y17" s="72"/>
      <c r="Z17" s="72"/>
      <c r="AA17" s="70"/>
    </row>
    <row r="18" ht="16" customHeight="1" spans="1:27">
      <c r="A18" s="35" t="s">
        <v>37</v>
      </c>
      <c r="B18" s="36" t="s">
        <v>64</v>
      </c>
      <c r="C18" s="16"/>
      <c r="D18" s="17"/>
      <c r="E18" s="17"/>
      <c r="F18" s="17"/>
      <c r="G18" s="17">
        <v>0.02</v>
      </c>
      <c r="H18" s="18"/>
      <c r="I18" s="17"/>
      <c r="J18" s="17"/>
      <c r="K18" s="17"/>
      <c r="L18" s="17">
        <v>0.0743</v>
      </c>
      <c r="M18" s="17">
        <v>0.0101</v>
      </c>
      <c r="N18" s="17">
        <v>0.0104</v>
      </c>
      <c r="O18" s="17">
        <v>0.002322</v>
      </c>
      <c r="P18" s="17">
        <v>0.0754</v>
      </c>
      <c r="Q18" s="17"/>
      <c r="R18" s="17"/>
      <c r="S18" s="67"/>
      <c r="T18" s="67"/>
      <c r="U18" s="67"/>
      <c r="V18" s="67"/>
      <c r="W18" s="67"/>
      <c r="X18" s="67"/>
      <c r="Y18" s="67"/>
      <c r="Z18" s="67"/>
      <c r="AA18" s="70"/>
    </row>
    <row r="19" ht="15" customHeight="1" spans="1:27">
      <c r="A19" s="37"/>
      <c r="B19" s="38" t="s">
        <v>65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>
        <v>0.01</v>
      </c>
      <c r="N19" s="22">
        <v>0.0083</v>
      </c>
      <c r="O19" s="22">
        <v>0.0033</v>
      </c>
      <c r="P19" s="22">
        <v>0.0743</v>
      </c>
      <c r="Q19" s="22"/>
      <c r="R19" s="22">
        <v>0.0031</v>
      </c>
      <c r="S19" s="69"/>
      <c r="T19" s="69">
        <v>0.00255</v>
      </c>
      <c r="U19" s="69"/>
      <c r="V19" s="69"/>
      <c r="W19" s="69"/>
      <c r="X19" s="69"/>
      <c r="Y19" s="69"/>
      <c r="Z19" s="69"/>
      <c r="AA19" s="70"/>
    </row>
    <row r="20" spans="1:27">
      <c r="A20" s="37"/>
      <c r="B20" s="39" t="s">
        <v>66</v>
      </c>
      <c r="C20" s="21"/>
      <c r="D20" s="22">
        <v>0.007</v>
      </c>
      <c r="E20" s="22"/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/>
      <c r="Q20" s="22">
        <v>0.04744</v>
      </c>
      <c r="R20" s="22"/>
      <c r="S20" s="69"/>
      <c r="T20" s="69"/>
      <c r="U20" s="69"/>
      <c r="V20" s="69"/>
      <c r="W20" s="69"/>
      <c r="X20" s="69"/>
      <c r="Y20" s="69"/>
      <c r="Z20" s="69"/>
      <c r="AA20" s="70"/>
    </row>
    <row r="21" spans="1:27">
      <c r="A21" s="37"/>
      <c r="B21" s="38" t="s">
        <v>67</v>
      </c>
      <c r="C21" s="21"/>
      <c r="D21" s="22"/>
      <c r="E21" s="22">
        <v>0.00844</v>
      </c>
      <c r="F21" s="22"/>
      <c r="G21" s="22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69">
        <v>0.0201</v>
      </c>
      <c r="T21" s="69"/>
      <c r="U21" s="69"/>
      <c r="V21" s="69"/>
      <c r="W21" s="69"/>
      <c r="X21" s="69"/>
      <c r="Y21" s="69"/>
      <c r="Z21" s="69"/>
      <c r="AA21" s="70"/>
    </row>
    <row r="22" spans="1:27">
      <c r="A22" s="37"/>
      <c r="B22" s="24" t="s">
        <v>43</v>
      </c>
      <c r="C22" s="21"/>
      <c r="D22" s="22"/>
      <c r="E22" s="22"/>
      <c r="F22" s="22"/>
      <c r="G22" s="22"/>
      <c r="H22" s="23"/>
      <c r="I22" s="22"/>
      <c r="J22" s="22">
        <v>0.0494</v>
      </c>
      <c r="K22" s="22"/>
      <c r="L22" s="22"/>
      <c r="M22" s="22"/>
      <c r="N22" s="22"/>
      <c r="O22" s="22"/>
      <c r="P22" s="22"/>
      <c r="Q22" s="22"/>
      <c r="R22" s="22"/>
      <c r="S22" s="69"/>
      <c r="T22" s="69"/>
      <c r="U22" s="69"/>
      <c r="V22" s="69"/>
      <c r="W22" s="69"/>
      <c r="X22" s="69"/>
      <c r="Y22" s="69"/>
      <c r="Z22" s="69"/>
      <c r="AA22" s="70"/>
    </row>
    <row r="23" spans="1:27">
      <c r="A23" s="83"/>
      <c r="B23" s="84"/>
      <c r="C23" s="85"/>
      <c r="D23" s="86"/>
      <c r="E23" s="86"/>
      <c r="F23" s="86"/>
      <c r="G23" s="86"/>
      <c r="H23" s="92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94"/>
      <c r="T23" s="94"/>
      <c r="U23" s="94"/>
      <c r="V23" s="94"/>
      <c r="W23" s="94"/>
      <c r="X23" s="94"/>
      <c r="Y23" s="94"/>
      <c r="Z23" s="94"/>
      <c r="AA23" s="70"/>
    </row>
    <row r="24" spans="1:27">
      <c r="A24" s="40"/>
      <c r="B24" s="41"/>
      <c r="C24" s="27"/>
      <c r="D24" s="28"/>
      <c r="E24" s="28"/>
      <c r="F24" s="28"/>
      <c r="G24" s="28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71"/>
      <c r="T24" s="71"/>
      <c r="U24" s="71"/>
      <c r="V24" s="71"/>
      <c r="W24" s="71"/>
      <c r="X24" s="71"/>
      <c r="Y24" s="71"/>
      <c r="Z24" s="71"/>
      <c r="AA24" s="70"/>
    </row>
    <row r="25" spans="1:27">
      <c r="A25" s="35" t="s">
        <v>44</v>
      </c>
      <c r="B25" s="15" t="s">
        <v>68</v>
      </c>
      <c r="C25" s="16">
        <v>0.0153</v>
      </c>
      <c r="D25" s="17">
        <v>0.0022</v>
      </c>
      <c r="E25" s="17">
        <v>0.0103</v>
      </c>
      <c r="F25" s="17"/>
      <c r="G25" s="17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67"/>
      <c r="T25" s="67"/>
      <c r="U25" s="67">
        <v>0.005</v>
      </c>
      <c r="V25" s="67"/>
      <c r="W25" s="67">
        <v>0.0722</v>
      </c>
      <c r="X25" s="67"/>
      <c r="Y25" s="67">
        <v>8</v>
      </c>
      <c r="Z25" s="67">
        <v>8</v>
      </c>
      <c r="AA25" s="70"/>
    </row>
    <row r="26" spans="1:27">
      <c r="A26" s="37"/>
      <c r="B26" s="20" t="s">
        <v>69</v>
      </c>
      <c r="C26" s="21"/>
      <c r="D26" s="22"/>
      <c r="E26" s="22">
        <v>0.0033</v>
      </c>
      <c r="F26" s="22"/>
      <c r="G26" s="22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69"/>
      <c r="T26" s="69">
        <v>0.0256</v>
      </c>
      <c r="U26" s="69"/>
      <c r="V26" s="69"/>
      <c r="W26" s="69"/>
      <c r="X26" s="69"/>
      <c r="Y26" s="69"/>
      <c r="Z26" s="69"/>
      <c r="AA26" s="70"/>
    </row>
    <row r="27" spans="1:27">
      <c r="A27" s="37"/>
      <c r="B27" s="20" t="s">
        <v>34</v>
      </c>
      <c r="C27" s="21"/>
      <c r="D27" s="22"/>
      <c r="E27" s="22">
        <v>0.0074</v>
      </c>
      <c r="F27" s="22"/>
      <c r="G27" s="22"/>
      <c r="H27" s="23">
        <v>0.00055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69"/>
      <c r="T27" s="69"/>
      <c r="U27" s="69"/>
      <c r="V27" s="69"/>
      <c r="W27" s="69"/>
      <c r="X27" s="69"/>
      <c r="Y27" s="69"/>
      <c r="Z27" s="69"/>
      <c r="AA27" s="70"/>
    </row>
    <row r="28" spans="1:27">
      <c r="A28" s="37"/>
      <c r="B28" s="20"/>
      <c r="C28" s="21"/>
      <c r="D28" s="22"/>
      <c r="E28" s="22"/>
      <c r="F28" s="22"/>
      <c r="G28" s="22"/>
      <c r="H28" s="2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69"/>
      <c r="T28" s="69"/>
      <c r="U28" s="69"/>
      <c r="V28" s="69"/>
      <c r="W28" s="69"/>
      <c r="X28" s="69"/>
      <c r="Y28" s="69"/>
      <c r="Z28" s="69"/>
      <c r="AA28" s="151"/>
    </row>
    <row r="29" spans="1:27">
      <c r="A29" s="37"/>
      <c r="B29" s="20"/>
      <c r="C29" s="21"/>
      <c r="D29" s="22"/>
      <c r="E29" s="22"/>
      <c r="F29" s="22"/>
      <c r="G29" s="22"/>
      <c r="H29" s="2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69"/>
      <c r="T29" s="69"/>
      <c r="U29" s="69"/>
      <c r="V29" s="69"/>
      <c r="W29" s="69"/>
      <c r="X29" s="69"/>
      <c r="Y29" s="69"/>
      <c r="Z29" s="69"/>
      <c r="AA29" s="73"/>
    </row>
    <row r="30" ht="13.95" spans="1:27">
      <c r="A30" s="40"/>
      <c r="B30" s="26"/>
      <c r="C30" s="27"/>
      <c r="D30" s="28"/>
      <c r="E30" s="28"/>
      <c r="F30" s="28"/>
      <c r="G30" s="28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71"/>
      <c r="T30" s="71"/>
      <c r="U30" s="71"/>
      <c r="V30" s="71"/>
      <c r="W30" s="71"/>
      <c r="X30" s="71">
        <v>1</v>
      </c>
      <c r="Y30" s="71"/>
      <c r="Z30" s="71"/>
      <c r="AA30" s="132"/>
    </row>
    <row r="31" ht="15.6" spans="1:27">
      <c r="A31" s="42" t="s">
        <v>46</v>
      </c>
      <c r="B31" s="43"/>
      <c r="C31" s="16">
        <f t="shared" ref="C31:W31" si="0">SUM(C9:C30)</f>
        <v>0.1644</v>
      </c>
      <c r="D31" s="17">
        <f t="shared" si="0"/>
        <v>0.0189</v>
      </c>
      <c r="E31" s="17">
        <f t="shared" si="0"/>
        <v>0.04164</v>
      </c>
      <c r="F31" s="17">
        <f t="shared" si="0"/>
        <v>0.02394</v>
      </c>
      <c r="G31" s="17">
        <f t="shared" si="0"/>
        <v>0.02</v>
      </c>
      <c r="H31" s="17">
        <f t="shared" si="0"/>
        <v>0.0011</v>
      </c>
      <c r="I31" s="17">
        <f t="shared" si="0"/>
        <v>0.0295</v>
      </c>
      <c r="J31" s="17">
        <f t="shared" si="0"/>
        <v>0.0494</v>
      </c>
      <c r="K31" s="17">
        <f t="shared" si="0"/>
        <v>0.1349</v>
      </c>
      <c r="L31" s="17">
        <f t="shared" si="0"/>
        <v>0.0743</v>
      </c>
      <c r="M31" s="17">
        <f t="shared" si="0"/>
        <v>0.0201</v>
      </c>
      <c r="N31" s="17">
        <f t="shared" si="0"/>
        <v>0.0187</v>
      </c>
      <c r="O31" s="17">
        <f t="shared" si="0"/>
        <v>0.005622</v>
      </c>
      <c r="P31" s="17">
        <f t="shared" si="0"/>
        <v>0.1497</v>
      </c>
      <c r="Q31" s="17">
        <f t="shared" si="0"/>
        <v>0.04744</v>
      </c>
      <c r="R31" s="17">
        <f t="shared" si="0"/>
        <v>0.0031</v>
      </c>
      <c r="S31" s="17">
        <f t="shared" si="0"/>
        <v>0.0201</v>
      </c>
      <c r="T31" s="17">
        <f t="shared" si="0"/>
        <v>0.02815</v>
      </c>
      <c r="U31" s="17">
        <f t="shared" si="0"/>
        <v>0.005</v>
      </c>
      <c r="V31" s="17">
        <v>33</v>
      </c>
      <c r="W31" s="119">
        <f>SUM(W9:W30)</f>
        <v>0.0722</v>
      </c>
      <c r="X31" s="123">
        <v>1</v>
      </c>
      <c r="Y31" s="123">
        <v>8</v>
      </c>
      <c r="Z31" s="123">
        <v>8</v>
      </c>
      <c r="AA31" s="15"/>
    </row>
    <row r="32" ht="15.6" hidden="1" spans="1:27">
      <c r="A32" s="44" t="s">
        <v>47</v>
      </c>
      <c r="B32" s="45"/>
      <c r="C32" s="87">
        <f>146*C31</f>
        <v>24.0024</v>
      </c>
      <c r="D32" s="87">
        <f t="shared" ref="D32:Y32" si="1">146*D31</f>
        <v>2.7594</v>
      </c>
      <c r="E32" s="87">
        <f t="shared" si="1"/>
        <v>6.07944</v>
      </c>
      <c r="F32" s="87">
        <f t="shared" si="1"/>
        <v>3.49524</v>
      </c>
      <c r="G32" s="87">
        <f t="shared" si="1"/>
        <v>2.92</v>
      </c>
      <c r="H32" s="87">
        <f t="shared" si="1"/>
        <v>0.1606</v>
      </c>
      <c r="I32" s="87">
        <f t="shared" si="1"/>
        <v>4.307</v>
      </c>
      <c r="J32" s="87">
        <f t="shared" si="1"/>
        <v>7.2124</v>
      </c>
      <c r="K32" s="87">
        <f t="shared" si="1"/>
        <v>19.6954</v>
      </c>
      <c r="L32" s="87">
        <f t="shared" si="1"/>
        <v>10.8478</v>
      </c>
      <c r="M32" s="87">
        <f t="shared" si="1"/>
        <v>2.9346</v>
      </c>
      <c r="N32" s="87">
        <f t="shared" si="1"/>
        <v>2.7302</v>
      </c>
      <c r="O32" s="87">
        <f t="shared" si="1"/>
        <v>0.820812</v>
      </c>
      <c r="P32" s="87">
        <f t="shared" si="1"/>
        <v>21.8562</v>
      </c>
      <c r="Q32" s="87">
        <f t="shared" si="1"/>
        <v>6.92624</v>
      </c>
      <c r="R32" s="87">
        <f t="shared" si="1"/>
        <v>0.4526</v>
      </c>
      <c r="S32" s="87">
        <f t="shared" si="1"/>
        <v>2.9346</v>
      </c>
      <c r="T32" s="87">
        <f t="shared" si="1"/>
        <v>4.1099</v>
      </c>
      <c r="U32" s="87">
        <f t="shared" si="1"/>
        <v>0.73</v>
      </c>
      <c r="V32" s="87">
        <v>33</v>
      </c>
      <c r="W32" s="87">
        <f>146*W31</f>
        <v>10.5412</v>
      </c>
      <c r="X32" s="87">
        <v>1</v>
      </c>
      <c r="Y32" s="87">
        <v>8</v>
      </c>
      <c r="Z32" s="87">
        <v>8</v>
      </c>
      <c r="AA32" s="20"/>
    </row>
    <row r="33" ht="15.6" spans="1:27">
      <c r="A33" s="44" t="s">
        <v>47</v>
      </c>
      <c r="B33" s="45"/>
      <c r="C33" s="47">
        <f t="shared" ref="C33:W33" si="2">ROUND(C32,2)</f>
        <v>24</v>
      </c>
      <c r="D33" s="49">
        <f t="shared" si="2"/>
        <v>2.76</v>
      </c>
      <c r="E33" s="49">
        <f t="shared" si="2"/>
        <v>6.08</v>
      </c>
      <c r="F33" s="49">
        <f t="shared" si="2"/>
        <v>3.5</v>
      </c>
      <c r="G33" s="49">
        <f t="shared" si="2"/>
        <v>2.92</v>
      </c>
      <c r="H33" s="49">
        <f t="shared" si="2"/>
        <v>0.16</v>
      </c>
      <c r="I33" s="49">
        <f t="shared" si="2"/>
        <v>4.31</v>
      </c>
      <c r="J33" s="49">
        <f t="shared" si="2"/>
        <v>7.21</v>
      </c>
      <c r="K33" s="49">
        <f t="shared" si="2"/>
        <v>19.7</v>
      </c>
      <c r="L33" s="49">
        <f t="shared" si="2"/>
        <v>10.85</v>
      </c>
      <c r="M33" s="57">
        <f t="shared" si="2"/>
        <v>2.93</v>
      </c>
      <c r="N33" s="57">
        <f t="shared" si="2"/>
        <v>2.73</v>
      </c>
      <c r="O33" s="57">
        <f t="shared" si="2"/>
        <v>0.82</v>
      </c>
      <c r="P33" s="57">
        <f t="shared" si="2"/>
        <v>21.86</v>
      </c>
      <c r="Q33" s="57">
        <f t="shared" si="2"/>
        <v>6.93</v>
      </c>
      <c r="R33" s="57">
        <f t="shared" si="2"/>
        <v>0.45</v>
      </c>
      <c r="S33" s="57">
        <f t="shared" si="2"/>
        <v>2.93</v>
      </c>
      <c r="T33" s="57">
        <f t="shared" si="2"/>
        <v>4.11</v>
      </c>
      <c r="U33" s="57">
        <f t="shared" si="2"/>
        <v>0.73</v>
      </c>
      <c r="V33" s="57">
        <v>33</v>
      </c>
      <c r="W33" s="57">
        <f>ROUND(W32,2)</f>
        <v>10.54</v>
      </c>
      <c r="X33" s="76">
        <v>1</v>
      </c>
      <c r="Y33" s="76">
        <v>8</v>
      </c>
      <c r="Z33" s="76">
        <v>8</v>
      </c>
      <c r="AA33" s="20"/>
    </row>
    <row r="34" ht="15.6" spans="1:27">
      <c r="A34" s="44" t="s">
        <v>48</v>
      </c>
      <c r="B34" s="45"/>
      <c r="C34" s="47">
        <v>70</v>
      </c>
      <c r="D34" s="48">
        <v>770</v>
      </c>
      <c r="E34" s="48">
        <v>76</v>
      </c>
      <c r="F34" s="49">
        <v>51</v>
      </c>
      <c r="G34" s="49">
        <v>60</v>
      </c>
      <c r="H34" s="48">
        <v>1650</v>
      </c>
      <c r="I34" s="48">
        <v>62.37</v>
      </c>
      <c r="J34" s="48">
        <v>39.5</v>
      </c>
      <c r="K34" s="49">
        <v>88.11</v>
      </c>
      <c r="L34" s="49">
        <v>31.15</v>
      </c>
      <c r="M34" s="49">
        <v>47</v>
      </c>
      <c r="N34" s="57">
        <v>55.18</v>
      </c>
      <c r="O34" s="57">
        <v>200</v>
      </c>
      <c r="P34" s="49">
        <v>245</v>
      </c>
      <c r="Q34" s="49">
        <v>123</v>
      </c>
      <c r="R34" s="49">
        <v>84.55</v>
      </c>
      <c r="S34" s="57">
        <v>222.5</v>
      </c>
      <c r="T34" s="57">
        <v>297</v>
      </c>
      <c r="U34" s="57">
        <v>160</v>
      </c>
      <c r="V34" s="57">
        <v>15</v>
      </c>
      <c r="W34" s="57">
        <v>260</v>
      </c>
      <c r="X34" s="57">
        <v>11</v>
      </c>
      <c r="Y34" s="57">
        <v>7.12</v>
      </c>
      <c r="Z34" s="57">
        <v>2.5</v>
      </c>
      <c r="AA34" s="75"/>
    </row>
    <row r="35" ht="16.35" spans="1:27">
      <c r="A35" s="50" t="s">
        <v>49</v>
      </c>
      <c r="B35" s="51"/>
      <c r="C35" s="88">
        <f>C33*C34</f>
        <v>1680</v>
      </c>
      <c r="D35" s="88">
        <f t="shared" ref="D35:Z35" si="3">D33*D34</f>
        <v>2125.2</v>
      </c>
      <c r="E35" s="88">
        <f t="shared" si="3"/>
        <v>462.08</v>
      </c>
      <c r="F35" s="88">
        <f t="shared" si="3"/>
        <v>178.5</v>
      </c>
      <c r="G35" s="88">
        <f t="shared" si="3"/>
        <v>175.2</v>
      </c>
      <c r="H35" s="88">
        <f t="shared" si="3"/>
        <v>264</v>
      </c>
      <c r="I35" s="88">
        <f t="shared" si="3"/>
        <v>268.8147</v>
      </c>
      <c r="J35" s="88">
        <f t="shared" si="3"/>
        <v>284.795</v>
      </c>
      <c r="K35" s="88">
        <f t="shared" si="3"/>
        <v>1735.767</v>
      </c>
      <c r="L35" s="88">
        <f t="shared" si="3"/>
        <v>337.9775</v>
      </c>
      <c r="M35" s="88">
        <f t="shared" si="3"/>
        <v>137.71</v>
      </c>
      <c r="N35" s="88">
        <f t="shared" si="3"/>
        <v>150.6414</v>
      </c>
      <c r="O35" s="88">
        <f t="shared" si="3"/>
        <v>164</v>
      </c>
      <c r="P35" s="88">
        <f t="shared" si="3"/>
        <v>5355.7</v>
      </c>
      <c r="Q35" s="88">
        <f t="shared" si="3"/>
        <v>852.39</v>
      </c>
      <c r="R35" s="88">
        <f t="shared" si="3"/>
        <v>38.0475</v>
      </c>
      <c r="S35" s="88">
        <f t="shared" si="3"/>
        <v>651.925</v>
      </c>
      <c r="T35" s="88">
        <f t="shared" si="3"/>
        <v>1220.67</v>
      </c>
      <c r="U35" s="88">
        <f t="shared" si="3"/>
        <v>116.8</v>
      </c>
      <c r="V35" s="88">
        <f t="shared" si="3"/>
        <v>495</v>
      </c>
      <c r="W35" s="88">
        <f t="shared" si="3"/>
        <v>2740.4</v>
      </c>
      <c r="X35" s="88">
        <f t="shared" si="3"/>
        <v>11</v>
      </c>
      <c r="Y35" s="88">
        <f t="shared" si="3"/>
        <v>56.96</v>
      </c>
      <c r="Z35" s="88">
        <f t="shared" si="3"/>
        <v>20</v>
      </c>
      <c r="AA35" s="77">
        <f>SUM(C35:Z35)</f>
        <v>19523.5781</v>
      </c>
    </row>
    <row r="36" ht="15.6" spans="1:27">
      <c r="A36" s="53"/>
      <c r="B36" s="53"/>
      <c r="C36" s="54"/>
      <c r="D36" s="54"/>
      <c r="E36" s="54"/>
      <c r="F36" s="54"/>
      <c r="G36" s="54"/>
      <c r="H36" s="9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8">
        <f>AA35/AA2</f>
        <v>133.723137671233</v>
      </c>
    </row>
    <row r="37" customFormat="1" ht="15.6" spans="1:27">
      <c r="A37" s="55"/>
      <c r="B37" s="55"/>
      <c r="H37" s="78"/>
      <c r="Q37" s="54"/>
      <c r="AA37" s="59"/>
    </row>
    <row r="38" customFormat="1" ht="27" customHeight="1" spans="2:17">
      <c r="B38" s="56" t="s">
        <v>50</v>
      </c>
      <c r="Q38" s="58"/>
    </row>
    <row r="39" customFormat="1" ht="27" customHeight="1" spans="2:17">
      <c r="B39" s="56" t="s">
        <v>51</v>
      </c>
      <c r="Q39" s="58"/>
    </row>
    <row r="40" customFormat="1" ht="27" customHeight="1" spans="2:2">
      <c r="B40" s="56" t="s">
        <v>52</v>
      </c>
    </row>
  </sheetData>
  <mergeCells count="39">
    <mergeCell ref="A1:AA1"/>
    <mergeCell ref="A31:B31"/>
    <mergeCell ref="A32:B32"/>
    <mergeCell ref="A33:B33"/>
    <mergeCell ref="A34:B34"/>
    <mergeCell ref="A35:B35"/>
    <mergeCell ref="A36:B36"/>
    <mergeCell ref="A2:A7"/>
    <mergeCell ref="A9:A13"/>
    <mergeCell ref="A14:A17"/>
    <mergeCell ref="A18:A24"/>
    <mergeCell ref="A25:A30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9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Z38"/>
  <sheetViews>
    <sheetView workbookViewId="0">
      <pane ySplit="7" topLeftCell="A8" activePane="bottomLeft" state="frozen"/>
      <selection/>
      <selection pane="bottomLeft" activeCell="N14" sqref="N14"/>
    </sheetView>
  </sheetViews>
  <sheetFormatPr defaultColWidth="11.537037037037" defaultRowHeight="13.2"/>
  <cols>
    <col min="1" max="1" width="6.33333333333333" customWidth="1"/>
    <col min="2" max="2" width="25.7777777777778" customWidth="1"/>
    <col min="3" max="3" width="7.11111111111111" customWidth="1"/>
    <col min="4" max="4" width="7.33333333333333" customWidth="1"/>
    <col min="5" max="5" width="6.22222222222222" customWidth="1"/>
    <col min="6" max="6" width="6.11111111111111" customWidth="1"/>
    <col min="7" max="7" width="6" customWidth="1"/>
    <col min="8" max="8" width="6.66666666666667" customWidth="1"/>
    <col min="9" max="9" width="7.33333333333333" style="78" customWidth="1"/>
    <col min="10" max="11" width="6.11111111111111" customWidth="1"/>
    <col min="12" max="13" width="7.11111111111111" customWidth="1"/>
    <col min="14" max="14" width="6.22222222222222" customWidth="1"/>
    <col min="15" max="15" width="6.33333333333333" customWidth="1"/>
    <col min="16" max="16" width="6.11111111111111" customWidth="1"/>
    <col min="17" max="17" width="7" customWidth="1"/>
    <col min="18" max="18" width="6.33333333333333" customWidth="1"/>
    <col min="19" max="19" width="7" customWidth="1"/>
    <col min="20" max="20" width="6" customWidth="1"/>
    <col min="21" max="21" width="6.44444444444444" customWidth="1"/>
    <col min="22" max="22" width="7.11111111111111" customWidth="1"/>
    <col min="23" max="23" width="7" customWidth="1"/>
    <col min="24" max="24" width="5.66666666666667" customWidth="1"/>
    <col min="25" max="25" width="6.22222222222222" customWidth="1"/>
    <col min="26" max="26" width="8.66666666666667" customWidth="1"/>
  </cols>
  <sheetData>
    <row r="1" s="1" customFormat="1" ht="43" customHeight="1" spans="1:1">
      <c r="A1" s="1" t="s">
        <v>0</v>
      </c>
    </row>
    <row r="2" customHeight="1" spans="1:26">
      <c r="A2" s="2"/>
      <c r="B2" s="3" t="s">
        <v>174</v>
      </c>
      <c r="C2" s="4" t="s">
        <v>2</v>
      </c>
      <c r="D2" s="4" t="s">
        <v>3</v>
      </c>
      <c r="E2" s="4" t="s">
        <v>4</v>
      </c>
      <c r="F2" s="4" t="s">
        <v>75</v>
      </c>
      <c r="G2" s="4" t="s">
        <v>6</v>
      </c>
      <c r="H2" s="4" t="s">
        <v>78</v>
      </c>
      <c r="I2" s="89" t="s">
        <v>8</v>
      </c>
      <c r="J2" s="4" t="s">
        <v>9</v>
      </c>
      <c r="K2" s="4" t="s">
        <v>10</v>
      </c>
      <c r="L2" s="4" t="s">
        <v>72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56</v>
      </c>
      <c r="R2" s="4" t="s">
        <v>17</v>
      </c>
      <c r="S2" s="4" t="s">
        <v>18</v>
      </c>
      <c r="T2" s="4" t="s">
        <v>22</v>
      </c>
      <c r="U2" s="4" t="s">
        <v>20</v>
      </c>
      <c r="V2" s="4" t="s">
        <v>21</v>
      </c>
      <c r="W2" s="4" t="s">
        <v>76</v>
      </c>
      <c r="X2" s="4" t="s">
        <v>23</v>
      </c>
      <c r="Y2" s="4" t="s">
        <v>24</v>
      </c>
      <c r="Z2" s="95">
        <v>121</v>
      </c>
    </row>
    <row r="3" spans="1:26">
      <c r="A3" s="5"/>
      <c r="B3" s="6"/>
      <c r="C3" s="7"/>
      <c r="D3" s="7"/>
      <c r="E3" s="7"/>
      <c r="F3" s="7"/>
      <c r="G3" s="7"/>
      <c r="H3" s="7"/>
      <c r="I3" s="9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96"/>
    </row>
    <row r="4" spans="1:26">
      <c r="A4" s="5"/>
      <c r="B4" s="6"/>
      <c r="C4" s="7"/>
      <c r="D4" s="7"/>
      <c r="E4" s="7"/>
      <c r="F4" s="7"/>
      <c r="G4" s="7"/>
      <c r="H4" s="7"/>
      <c r="I4" s="9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6"/>
    </row>
    <row r="5" ht="12" customHeight="1" spans="1:26">
      <c r="A5" s="5"/>
      <c r="B5" s="6"/>
      <c r="C5" s="7"/>
      <c r="D5" s="7"/>
      <c r="E5" s="7"/>
      <c r="F5" s="7"/>
      <c r="G5" s="7"/>
      <c r="H5" s="7"/>
      <c r="I5" s="9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6"/>
    </row>
    <row r="6" spans="1:26">
      <c r="A6" s="5"/>
      <c r="B6" s="6"/>
      <c r="C6" s="7"/>
      <c r="D6" s="7"/>
      <c r="E6" s="7"/>
      <c r="F6" s="7"/>
      <c r="G6" s="7"/>
      <c r="H6" s="7"/>
      <c r="I6" s="9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6"/>
    </row>
    <row r="7" ht="28" customHeight="1" spans="1:26">
      <c r="A7" s="79"/>
      <c r="B7" s="9"/>
      <c r="C7" s="10"/>
      <c r="D7" s="10"/>
      <c r="E7" s="10"/>
      <c r="F7" s="10"/>
      <c r="G7" s="10"/>
      <c r="H7" s="10"/>
      <c r="I7" s="9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7"/>
    </row>
    <row r="8" ht="15" customHeight="1" spans="1:26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98" t="s">
        <v>30</v>
      </c>
    </row>
    <row r="9" spans="1:26">
      <c r="A9" s="14" t="s">
        <v>31</v>
      </c>
      <c r="B9" s="15" t="s">
        <v>89</v>
      </c>
      <c r="C9" s="16">
        <v>0.14874</v>
      </c>
      <c r="D9" s="17"/>
      <c r="E9" s="17">
        <v>0.0053</v>
      </c>
      <c r="F9" s="17">
        <v>0.0132</v>
      </c>
      <c r="G9" s="17">
        <v>0.0132</v>
      </c>
      <c r="H9" s="17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67"/>
      <c r="U9" s="67"/>
      <c r="V9" s="67"/>
      <c r="W9" s="67"/>
      <c r="X9" s="67"/>
      <c r="Y9" s="67"/>
      <c r="Z9" s="99" t="s">
        <v>106</v>
      </c>
    </row>
    <row r="10" spans="1:26">
      <c r="A10" s="19"/>
      <c r="B10" s="20" t="s">
        <v>34</v>
      </c>
      <c r="C10" s="21"/>
      <c r="D10" s="22"/>
      <c r="E10" s="22">
        <v>0.00733</v>
      </c>
      <c r="F10" s="22"/>
      <c r="G10" s="22"/>
      <c r="H10" s="22"/>
      <c r="I10" s="23">
        <v>0.00055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9"/>
      <c r="U10" s="69"/>
      <c r="V10" s="69"/>
      <c r="W10" s="69"/>
      <c r="X10" s="69"/>
      <c r="Y10" s="69"/>
      <c r="Z10" s="100"/>
    </row>
    <row r="11" spans="1:26">
      <c r="A11" s="19"/>
      <c r="B11" s="24" t="s">
        <v>35</v>
      </c>
      <c r="C11" s="21"/>
      <c r="D11" s="22">
        <v>0.0092</v>
      </c>
      <c r="E11" s="22"/>
      <c r="F11" s="22"/>
      <c r="G11" s="22"/>
      <c r="H11" s="22"/>
      <c r="I11" s="23"/>
      <c r="J11" s="22">
        <v>0.0303</v>
      </c>
      <c r="K11" s="22"/>
      <c r="L11" s="22"/>
      <c r="M11" s="22"/>
      <c r="N11" s="22"/>
      <c r="O11" s="22"/>
      <c r="P11" s="22"/>
      <c r="Q11" s="22"/>
      <c r="R11" s="22"/>
      <c r="S11" s="22"/>
      <c r="T11" s="69"/>
      <c r="U11" s="69"/>
      <c r="V11" s="69"/>
      <c r="W11" s="69"/>
      <c r="X11" s="69"/>
      <c r="Y11" s="69"/>
      <c r="Z11" s="100"/>
    </row>
    <row r="12" spans="1:26">
      <c r="A12" s="19"/>
      <c r="B12" s="20"/>
      <c r="C12" s="21"/>
      <c r="D12" s="22"/>
      <c r="E12" s="22"/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69"/>
      <c r="U12" s="69"/>
      <c r="V12" s="69"/>
      <c r="W12" s="69"/>
      <c r="X12" s="69"/>
      <c r="Y12" s="69"/>
      <c r="Z12" s="100"/>
    </row>
    <row r="13" ht="13.95" spans="1:26">
      <c r="A13" s="25"/>
      <c r="B13" s="26"/>
      <c r="C13" s="27"/>
      <c r="D13" s="28"/>
      <c r="E13" s="28"/>
      <c r="F13" s="28"/>
      <c r="G13" s="28"/>
      <c r="H13" s="28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71"/>
      <c r="U13" s="71"/>
      <c r="V13" s="71"/>
      <c r="W13" s="71"/>
      <c r="X13" s="71"/>
      <c r="Y13" s="71"/>
      <c r="Z13" s="100"/>
    </row>
    <row r="14" spans="1:26">
      <c r="A14" s="14" t="s">
        <v>36</v>
      </c>
      <c r="B14" s="15" t="s">
        <v>72</v>
      </c>
      <c r="C14" s="16"/>
      <c r="D14" s="17"/>
      <c r="E14" s="17"/>
      <c r="F14" s="17"/>
      <c r="G14" s="17"/>
      <c r="H14" s="17"/>
      <c r="I14" s="18"/>
      <c r="J14" s="17"/>
      <c r="K14" s="17"/>
      <c r="L14" s="17">
        <v>0.1133</v>
      </c>
      <c r="M14" s="17"/>
      <c r="N14" s="17"/>
      <c r="O14" s="17"/>
      <c r="P14" s="17"/>
      <c r="Q14" s="17"/>
      <c r="R14" s="17"/>
      <c r="S14" s="17"/>
      <c r="T14" s="67"/>
      <c r="U14" s="67"/>
      <c r="V14" s="67"/>
      <c r="W14" s="67"/>
      <c r="X14" s="67"/>
      <c r="Y14" s="67"/>
      <c r="Z14" s="100"/>
    </row>
    <row r="15" spans="1:26">
      <c r="A15" s="19"/>
      <c r="B15" s="20"/>
      <c r="C15" s="21"/>
      <c r="D15" s="22"/>
      <c r="E15" s="22"/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69"/>
      <c r="U15" s="69"/>
      <c r="V15" s="69"/>
      <c r="W15" s="69"/>
      <c r="X15" s="69"/>
      <c r="Y15" s="69"/>
      <c r="Z15" s="100"/>
    </row>
    <row r="16" spans="1:26">
      <c r="A16" s="19"/>
      <c r="B16" s="20"/>
      <c r="C16" s="21"/>
      <c r="D16" s="22"/>
      <c r="E16" s="22"/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9"/>
      <c r="U16" s="69"/>
      <c r="V16" s="69"/>
      <c r="W16" s="69"/>
      <c r="X16" s="69"/>
      <c r="Y16" s="69"/>
      <c r="Z16" s="100"/>
    </row>
    <row r="17" ht="13.95" spans="1:26">
      <c r="A17" s="30"/>
      <c r="B17" s="26"/>
      <c r="C17" s="32"/>
      <c r="D17" s="33"/>
      <c r="E17" s="33"/>
      <c r="F17" s="33"/>
      <c r="G17" s="33"/>
      <c r="H17" s="33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72"/>
      <c r="U17" s="72"/>
      <c r="V17" s="72"/>
      <c r="W17" s="72"/>
      <c r="X17" s="72"/>
      <c r="Y17" s="72"/>
      <c r="Z17" s="100"/>
    </row>
    <row r="18" spans="1:26">
      <c r="A18" s="35" t="s">
        <v>37</v>
      </c>
      <c r="B18" s="36" t="s">
        <v>38</v>
      </c>
      <c r="C18" s="16"/>
      <c r="D18" s="17"/>
      <c r="E18" s="17"/>
      <c r="F18" s="17"/>
      <c r="G18" s="17">
        <v>0.005</v>
      </c>
      <c r="H18" s="17"/>
      <c r="I18" s="18"/>
      <c r="J18" s="17"/>
      <c r="K18" s="17"/>
      <c r="L18" s="17"/>
      <c r="M18" s="17">
        <v>0.077</v>
      </c>
      <c r="N18" s="17">
        <v>0.0104</v>
      </c>
      <c r="O18" s="17">
        <v>0.0114</v>
      </c>
      <c r="P18" s="17">
        <v>0.002322</v>
      </c>
      <c r="Q18" s="17"/>
      <c r="R18" s="17"/>
      <c r="S18" s="17">
        <v>0.0774</v>
      </c>
      <c r="T18" s="67"/>
      <c r="U18" s="67"/>
      <c r="V18" s="67">
        <v>0.0058</v>
      </c>
      <c r="W18" s="67"/>
      <c r="X18" s="67"/>
      <c r="Y18" s="67"/>
      <c r="Z18" s="100"/>
    </row>
    <row r="19" spans="1:26">
      <c r="A19" s="37"/>
      <c r="B19" s="38" t="s">
        <v>175</v>
      </c>
      <c r="C19" s="21"/>
      <c r="D19" s="22">
        <v>0.0102</v>
      </c>
      <c r="E19" s="22"/>
      <c r="F19" s="22"/>
      <c r="G19" s="22"/>
      <c r="H19" s="22"/>
      <c r="I19" s="23"/>
      <c r="J19" s="22"/>
      <c r="K19" s="22"/>
      <c r="L19" s="22"/>
      <c r="M19" s="22">
        <v>0.1964</v>
      </c>
      <c r="N19" s="22">
        <v>0.0153</v>
      </c>
      <c r="O19" s="22"/>
      <c r="P19" s="22"/>
      <c r="Q19" s="22">
        <v>0.0941</v>
      </c>
      <c r="R19" s="22"/>
      <c r="S19" s="22"/>
      <c r="T19" s="69"/>
      <c r="U19" s="69"/>
      <c r="V19" s="69"/>
      <c r="W19" s="69"/>
      <c r="X19" s="69"/>
      <c r="Y19" s="69">
        <v>12</v>
      </c>
      <c r="Z19" s="100"/>
    </row>
    <row r="20" spans="1:26">
      <c r="A20" s="37"/>
      <c r="B20" s="38" t="s">
        <v>41</v>
      </c>
      <c r="C20" s="21"/>
      <c r="D20" s="22"/>
      <c r="E20" s="22">
        <v>0.001</v>
      </c>
      <c r="F20" s="22"/>
      <c r="G20" s="22"/>
      <c r="H20" s="22"/>
      <c r="I20" s="23"/>
      <c r="J20" s="22"/>
      <c r="K20" s="22"/>
      <c r="L20" s="22"/>
      <c r="M20" s="22"/>
      <c r="N20" s="22"/>
      <c r="O20" s="22"/>
      <c r="P20" s="22">
        <v>0.003</v>
      </c>
      <c r="Q20" s="22"/>
      <c r="R20" s="22">
        <v>0.0195</v>
      </c>
      <c r="S20" s="22"/>
      <c r="T20" s="69">
        <v>0.0404</v>
      </c>
      <c r="U20" s="69"/>
      <c r="V20" s="69"/>
      <c r="W20" s="69"/>
      <c r="X20" s="69"/>
      <c r="Y20" s="69"/>
      <c r="Z20" s="100"/>
    </row>
    <row r="21" spans="1:26">
      <c r="A21" s="37"/>
      <c r="B21" s="38" t="s">
        <v>42</v>
      </c>
      <c r="C21" s="21"/>
      <c r="D21" s="22"/>
      <c r="E21" s="22">
        <v>0.0081</v>
      </c>
      <c r="F21" s="22"/>
      <c r="G21" s="22"/>
      <c r="H21" s="22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69"/>
      <c r="U21" s="69">
        <v>0.0204</v>
      </c>
      <c r="V21" s="69"/>
      <c r="W21" s="69"/>
      <c r="X21" s="69"/>
      <c r="Y21" s="69"/>
      <c r="Z21" s="100"/>
    </row>
    <row r="22" spans="1:26">
      <c r="A22" s="37"/>
      <c r="B22" s="24" t="s">
        <v>43</v>
      </c>
      <c r="C22" s="21"/>
      <c r="D22" s="22"/>
      <c r="E22" s="22"/>
      <c r="F22" s="22"/>
      <c r="G22" s="22"/>
      <c r="H22" s="22"/>
      <c r="I22" s="23"/>
      <c r="J22" s="22"/>
      <c r="K22" s="22">
        <v>0.0514</v>
      </c>
      <c r="L22" s="22"/>
      <c r="M22" s="22"/>
      <c r="N22" s="22"/>
      <c r="O22" s="22"/>
      <c r="P22" s="22"/>
      <c r="Q22" s="22"/>
      <c r="R22" s="22"/>
      <c r="S22" s="22"/>
      <c r="T22" s="69"/>
      <c r="U22" s="69"/>
      <c r="V22" s="69"/>
      <c r="W22" s="69"/>
      <c r="X22" s="69"/>
      <c r="Y22" s="69"/>
      <c r="Z22" s="100"/>
    </row>
    <row r="23" spans="1:26">
      <c r="A23" s="83"/>
      <c r="B23" s="84"/>
      <c r="C23" s="85"/>
      <c r="D23" s="86"/>
      <c r="E23" s="86"/>
      <c r="F23" s="86"/>
      <c r="G23" s="86"/>
      <c r="H23" s="86"/>
      <c r="I23" s="92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94"/>
      <c r="U23" s="94"/>
      <c r="V23" s="94"/>
      <c r="W23" s="94"/>
      <c r="X23" s="94"/>
      <c r="Y23" s="94"/>
      <c r="Z23" s="100"/>
    </row>
    <row r="24" spans="1:26">
      <c r="A24" s="40"/>
      <c r="B24" s="41"/>
      <c r="C24" s="27"/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71"/>
      <c r="U24" s="71"/>
      <c r="V24" s="71"/>
      <c r="W24" s="71"/>
      <c r="X24" s="71"/>
      <c r="Y24" s="71"/>
      <c r="Z24" s="100"/>
    </row>
    <row r="25" spans="1:26">
      <c r="A25" s="35" t="s">
        <v>44</v>
      </c>
      <c r="B25" s="15" t="s">
        <v>83</v>
      </c>
      <c r="C25" s="16"/>
      <c r="D25" s="17">
        <v>0.0042</v>
      </c>
      <c r="E25" s="17">
        <v>0.004</v>
      </c>
      <c r="F25" s="17"/>
      <c r="G25" s="17"/>
      <c r="H25" s="17">
        <v>0.03306</v>
      </c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67"/>
      <c r="U25" s="67"/>
      <c r="V25" s="67"/>
      <c r="W25" s="67">
        <v>0.0112</v>
      </c>
      <c r="X25" s="67"/>
      <c r="Y25" s="67"/>
      <c r="Z25" s="100"/>
    </row>
    <row r="26" spans="1:26">
      <c r="A26" s="37"/>
      <c r="B26" s="20" t="s">
        <v>34</v>
      </c>
      <c r="C26" s="21"/>
      <c r="D26" s="22"/>
      <c r="E26" s="22">
        <v>0.0073</v>
      </c>
      <c r="F26" s="22"/>
      <c r="G26" s="22"/>
      <c r="H26" s="22"/>
      <c r="I26" s="23">
        <v>0.00055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69"/>
      <c r="U26" s="69"/>
      <c r="V26" s="69"/>
      <c r="W26" s="69"/>
      <c r="X26" s="69"/>
      <c r="Y26" s="69"/>
      <c r="Z26" s="100"/>
    </row>
    <row r="27" ht="13.95" spans="1:26">
      <c r="A27" s="37"/>
      <c r="B27" s="20"/>
      <c r="C27" s="21"/>
      <c r="D27" s="22"/>
      <c r="E27" s="22"/>
      <c r="F27" s="22"/>
      <c r="G27" s="22"/>
      <c r="H27" s="22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69"/>
      <c r="U27" s="69"/>
      <c r="V27" s="69"/>
      <c r="W27" s="69"/>
      <c r="X27" s="69"/>
      <c r="Y27" s="69"/>
      <c r="Z27" s="100"/>
    </row>
    <row r="28" ht="13.95" spans="1:26">
      <c r="A28" s="40"/>
      <c r="B28" s="26"/>
      <c r="C28" s="27"/>
      <c r="D28" s="28"/>
      <c r="E28" s="28"/>
      <c r="F28" s="28"/>
      <c r="G28" s="28"/>
      <c r="H28" s="28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71"/>
      <c r="U28" s="71"/>
      <c r="V28" s="71"/>
      <c r="W28" s="71"/>
      <c r="X28" s="71">
        <v>1</v>
      </c>
      <c r="Y28" s="71"/>
      <c r="Z28" s="101"/>
    </row>
    <row r="29" ht="15.6" spans="1:26">
      <c r="A29" s="42" t="s">
        <v>46</v>
      </c>
      <c r="B29" s="43"/>
      <c r="C29" s="16">
        <f t="shared" ref="C29:Z29" si="0">SUM(C9:C28)</f>
        <v>0.14874</v>
      </c>
      <c r="D29" s="17">
        <f t="shared" si="0"/>
        <v>0.0236</v>
      </c>
      <c r="E29" s="17">
        <f t="shared" si="0"/>
        <v>0.03303</v>
      </c>
      <c r="F29" s="17">
        <f t="shared" si="0"/>
        <v>0.0132</v>
      </c>
      <c r="G29" s="17">
        <f t="shared" si="0"/>
        <v>0.0182</v>
      </c>
      <c r="H29" s="17">
        <f t="shared" si="0"/>
        <v>0.03306</v>
      </c>
      <c r="I29" s="17">
        <f t="shared" si="0"/>
        <v>0.0011</v>
      </c>
      <c r="J29" s="17">
        <f t="shared" si="0"/>
        <v>0.0303</v>
      </c>
      <c r="K29" s="17">
        <f t="shared" si="0"/>
        <v>0.0514</v>
      </c>
      <c r="L29" s="17">
        <f t="shared" si="0"/>
        <v>0.1133</v>
      </c>
      <c r="M29" s="17">
        <f t="shared" si="0"/>
        <v>0.2734</v>
      </c>
      <c r="N29" s="17">
        <f t="shared" si="0"/>
        <v>0.0257</v>
      </c>
      <c r="O29" s="17">
        <f t="shared" si="0"/>
        <v>0.0114</v>
      </c>
      <c r="P29" s="17">
        <f t="shared" si="0"/>
        <v>0.005322</v>
      </c>
      <c r="Q29" s="17">
        <f t="shared" si="0"/>
        <v>0.0941</v>
      </c>
      <c r="R29" s="17">
        <f t="shared" si="0"/>
        <v>0.0195</v>
      </c>
      <c r="S29" s="17">
        <f t="shared" si="0"/>
        <v>0.0774</v>
      </c>
      <c r="T29" s="17">
        <f t="shared" si="0"/>
        <v>0.0404</v>
      </c>
      <c r="U29" s="17">
        <f t="shared" si="0"/>
        <v>0.0204</v>
      </c>
      <c r="V29" s="17">
        <f t="shared" si="0"/>
        <v>0.0058</v>
      </c>
      <c r="W29" s="17">
        <f t="shared" si="0"/>
        <v>0.0112</v>
      </c>
      <c r="X29" s="17">
        <v>1</v>
      </c>
      <c r="Y29" s="17">
        <f t="shared" si="0"/>
        <v>12</v>
      </c>
      <c r="Z29" s="15"/>
    </row>
    <row r="30" ht="15.6" hidden="1" spans="1:26">
      <c r="A30" s="44" t="s">
        <v>47</v>
      </c>
      <c r="B30" s="45"/>
      <c r="C30" s="87">
        <f>121*C29</f>
        <v>17.99754</v>
      </c>
      <c r="D30" s="87">
        <f t="shared" ref="D30:Y30" si="1">121*D29</f>
        <v>2.8556</v>
      </c>
      <c r="E30" s="87">
        <f t="shared" si="1"/>
        <v>3.99663</v>
      </c>
      <c r="F30" s="87">
        <f t="shared" si="1"/>
        <v>1.5972</v>
      </c>
      <c r="G30" s="87">
        <f t="shared" si="1"/>
        <v>2.2022</v>
      </c>
      <c r="H30" s="87">
        <f t="shared" si="1"/>
        <v>4.00026</v>
      </c>
      <c r="I30" s="87">
        <f t="shared" si="1"/>
        <v>0.1331</v>
      </c>
      <c r="J30" s="87">
        <f t="shared" si="1"/>
        <v>3.6663</v>
      </c>
      <c r="K30" s="87">
        <f t="shared" si="1"/>
        <v>6.2194</v>
      </c>
      <c r="L30" s="87">
        <f t="shared" si="1"/>
        <v>13.7093</v>
      </c>
      <c r="M30" s="87">
        <f t="shared" si="1"/>
        <v>33.0814</v>
      </c>
      <c r="N30" s="87">
        <f t="shared" si="1"/>
        <v>3.1097</v>
      </c>
      <c r="O30" s="87">
        <f t="shared" si="1"/>
        <v>1.3794</v>
      </c>
      <c r="P30" s="87">
        <f t="shared" si="1"/>
        <v>0.643962</v>
      </c>
      <c r="Q30" s="87">
        <f t="shared" si="1"/>
        <v>11.3861</v>
      </c>
      <c r="R30" s="87">
        <f t="shared" si="1"/>
        <v>2.3595</v>
      </c>
      <c r="S30" s="87">
        <f t="shared" si="1"/>
        <v>9.3654</v>
      </c>
      <c r="T30" s="87">
        <f t="shared" si="1"/>
        <v>4.8884</v>
      </c>
      <c r="U30" s="87">
        <f t="shared" si="1"/>
        <v>2.4684</v>
      </c>
      <c r="V30" s="87">
        <f t="shared" si="1"/>
        <v>0.7018</v>
      </c>
      <c r="W30" s="87">
        <f t="shared" si="1"/>
        <v>1.3552</v>
      </c>
      <c r="X30" s="87">
        <v>1</v>
      </c>
      <c r="Y30" s="87">
        <v>12</v>
      </c>
      <c r="Z30" s="20"/>
    </row>
    <row r="31" ht="15.6" spans="1:26">
      <c r="A31" s="44" t="s">
        <v>47</v>
      </c>
      <c r="B31" s="45"/>
      <c r="C31" s="47">
        <f t="shared" ref="C31:K31" si="2">ROUND(C30,2)</f>
        <v>18</v>
      </c>
      <c r="D31" s="49">
        <f t="shared" si="2"/>
        <v>2.86</v>
      </c>
      <c r="E31" s="49">
        <f t="shared" si="2"/>
        <v>4</v>
      </c>
      <c r="F31" s="49">
        <f t="shared" si="2"/>
        <v>1.6</v>
      </c>
      <c r="G31" s="49">
        <f t="shared" si="2"/>
        <v>2.2</v>
      </c>
      <c r="H31" s="49">
        <f t="shared" si="2"/>
        <v>4</v>
      </c>
      <c r="I31" s="49">
        <f t="shared" si="2"/>
        <v>0.13</v>
      </c>
      <c r="J31" s="49">
        <f t="shared" si="2"/>
        <v>3.67</v>
      </c>
      <c r="K31" s="49">
        <f t="shared" si="2"/>
        <v>6.22</v>
      </c>
      <c r="L31" s="49">
        <v>31</v>
      </c>
      <c r="M31" s="49">
        <f t="shared" ref="M31:W31" si="3">ROUND(M30,2)</f>
        <v>33.08</v>
      </c>
      <c r="N31" s="57">
        <f t="shared" si="3"/>
        <v>3.11</v>
      </c>
      <c r="O31" s="57">
        <f t="shared" si="3"/>
        <v>1.38</v>
      </c>
      <c r="P31" s="57">
        <f t="shared" si="3"/>
        <v>0.64</v>
      </c>
      <c r="Q31" s="57">
        <f t="shared" si="3"/>
        <v>11.39</v>
      </c>
      <c r="R31" s="57">
        <f t="shared" si="3"/>
        <v>2.36</v>
      </c>
      <c r="S31" s="57">
        <f t="shared" si="3"/>
        <v>9.37</v>
      </c>
      <c r="T31" s="57">
        <f t="shared" si="3"/>
        <v>4.89</v>
      </c>
      <c r="U31" s="57">
        <f t="shared" si="3"/>
        <v>2.47</v>
      </c>
      <c r="V31" s="57">
        <f t="shared" si="3"/>
        <v>0.7</v>
      </c>
      <c r="W31" s="57">
        <f t="shared" si="3"/>
        <v>1.36</v>
      </c>
      <c r="X31" s="57">
        <v>1</v>
      </c>
      <c r="Y31" s="57">
        <v>12</v>
      </c>
      <c r="Z31" s="20"/>
    </row>
    <row r="32" ht="15.6" spans="1:26">
      <c r="A32" s="44" t="s">
        <v>48</v>
      </c>
      <c r="B32" s="45"/>
      <c r="C32" s="47">
        <v>70</v>
      </c>
      <c r="D32" s="48">
        <v>770</v>
      </c>
      <c r="E32" s="48">
        <v>76</v>
      </c>
      <c r="F32" s="48">
        <v>85</v>
      </c>
      <c r="G32" s="48">
        <v>51</v>
      </c>
      <c r="H32" s="49">
        <v>118</v>
      </c>
      <c r="I32" s="48">
        <v>1650</v>
      </c>
      <c r="J32" s="48">
        <v>62.37</v>
      </c>
      <c r="K32" s="48">
        <v>39.5</v>
      </c>
      <c r="L32" s="49">
        <v>43.2</v>
      </c>
      <c r="M32" s="49">
        <v>31.15</v>
      </c>
      <c r="N32" s="49">
        <v>47</v>
      </c>
      <c r="O32" s="57">
        <v>55.18</v>
      </c>
      <c r="P32" s="57">
        <v>200</v>
      </c>
      <c r="Q32" s="49">
        <v>245</v>
      </c>
      <c r="R32" s="49">
        <v>80.1</v>
      </c>
      <c r="S32" s="49">
        <v>140</v>
      </c>
      <c r="T32" s="49">
        <v>35.6</v>
      </c>
      <c r="U32" s="57">
        <v>222.5</v>
      </c>
      <c r="V32" s="57">
        <v>297</v>
      </c>
      <c r="W32" s="57">
        <v>550</v>
      </c>
      <c r="X32" s="57">
        <v>11</v>
      </c>
      <c r="Y32" s="57">
        <v>7.12</v>
      </c>
      <c r="Z32" s="75"/>
    </row>
    <row r="33" ht="16.35" spans="1:26">
      <c r="A33" s="50" t="s">
        <v>49</v>
      </c>
      <c r="B33" s="51"/>
      <c r="C33" s="88">
        <f t="shared" ref="C33:Z33" si="4">C31*C32</f>
        <v>1260</v>
      </c>
      <c r="D33" s="88">
        <f t="shared" si="4"/>
        <v>2202.2</v>
      </c>
      <c r="E33" s="88">
        <f t="shared" si="4"/>
        <v>304</v>
      </c>
      <c r="F33" s="88">
        <f t="shared" si="4"/>
        <v>136</v>
      </c>
      <c r="G33" s="88">
        <f t="shared" si="4"/>
        <v>112.2</v>
      </c>
      <c r="H33" s="88">
        <f t="shared" si="4"/>
        <v>472</v>
      </c>
      <c r="I33" s="88">
        <v>206.25</v>
      </c>
      <c r="J33" s="88">
        <f t="shared" si="4"/>
        <v>228.8979</v>
      </c>
      <c r="K33" s="88">
        <f t="shared" si="4"/>
        <v>245.69</v>
      </c>
      <c r="L33" s="88">
        <f t="shared" si="4"/>
        <v>1339.2</v>
      </c>
      <c r="M33" s="88">
        <f t="shared" si="4"/>
        <v>1030.442</v>
      </c>
      <c r="N33" s="88">
        <f t="shared" si="4"/>
        <v>146.17</v>
      </c>
      <c r="O33" s="88">
        <f t="shared" si="4"/>
        <v>76.1484</v>
      </c>
      <c r="P33" s="88">
        <f t="shared" si="4"/>
        <v>128</v>
      </c>
      <c r="Q33" s="88">
        <f t="shared" si="4"/>
        <v>2790.55</v>
      </c>
      <c r="R33" s="88">
        <f t="shared" si="4"/>
        <v>189.036</v>
      </c>
      <c r="S33" s="88">
        <f t="shared" si="4"/>
        <v>1311.8</v>
      </c>
      <c r="T33" s="88">
        <f t="shared" si="4"/>
        <v>174.084</v>
      </c>
      <c r="U33" s="88">
        <f t="shared" si="4"/>
        <v>549.575</v>
      </c>
      <c r="V33" s="88">
        <f t="shared" si="4"/>
        <v>207.9</v>
      </c>
      <c r="W33" s="88">
        <v>745.8</v>
      </c>
      <c r="X33" s="88">
        <f t="shared" si="4"/>
        <v>11</v>
      </c>
      <c r="Y33" s="88">
        <f t="shared" si="4"/>
        <v>85.44</v>
      </c>
      <c r="Z33" s="77">
        <f>SUM(C33:Y33)</f>
        <v>13952.3833</v>
      </c>
    </row>
    <row r="34" ht="15.6" spans="1:26">
      <c r="A34" s="53"/>
      <c r="B34" s="53"/>
      <c r="C34" s="54"/>
      <c r="D34" s="54"/>
      <c r="E34" s="54"/>
      <c r="F34" s="54"/>
      <c r="G34" s="54"/>
      <c r="H34" s="54"/>
      <c r="I34" s="9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8">
        <f>Z33/Z2</f>
        <v>115.308952892562</v>
      </c>
    </row>
    <row r="35" customFormat="1" ht="15.6" spans="1:26">
      <c r="A35" s="55"/>
      <c r="B35" s="55"/>
      <c r="I35" s="78"/>
      <c r="Q35" s="54"/>
      <c r="Z35" s="59"/>
    </row>
    <row r="36" customFormat="1" ht="27" customHeight="1" spans="2:17">
      <c r="B36" s="56" t="s">
        <v>50</v>
      </c>
      <c r="Q36" s="58"/>
    </row>
    <row r="37" customFormat="1" ht="27" customHeight="1" spans="2:17">
      <c r="B37" s="56" t="s">
        <v>51</v>
      </c>
      <c r="Q37" s="58"/>
    </row>
    <row r="38" customFormat="1" ht="27" customHeight="1" spans="2:2">
      <c r="B38" s="56" t="s">
        <v>52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4"/>
    <mergeCell ref="A25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38"/>
  <sheetViews>
    <sheetView tabSelected="1" workbookViewId="0">
      <pane ySplit="7" topLeftCell="A8" activePane="bottomLeft" state="frozen"/>
      <selection/>
      <selection pane="bottomLeft" activeCell="A35" sqref="$A35:$XFD35"/>
    </sheetView>
  </sheetViews>
  <sheetFormatPr defaultColWidth="11.537037037037" defaultRowHeight="13.2"/>
  <cols>
    <col min="1" max="1" width="6.33333333333333" customWidth="1"/>
    <col min="2" max="2" width="27.8888888888889" customWidth="1"/>
    <col min="3" max="3" width="7.11111111111111" customWidth="1"/>
    <col min="4" max="4" width="7.33333333333333" customWidth="1"/>
    <col min="5" max="5" width="6.55555555555556" customWidth="1"/>
    <col min="6" max="6" width="7" customWidth="1"/>
    <col min="7" max="10" width="6" customWidth="1"/>
    <col min="11" max="12" width="6.55555555555556" customWidth="1"/>
    <col min="13" max="13" width="7" customWidth="1"/>
    <col min="14" max="14" width="7.44444444444444" customWidth="1"/>
    <col min="15" max="16" width="6.11111111111111" customWidth="1"/>
    <col min="17" max="17" width="6.22222222222222" customWidth="1"/>
    <col min="18" max="18" width="6.44444444444444" customWidth="1"/>
    <col min="19" max="19" width="7.11111111111111" customWidth="1"/>
    <col min="20" max="20" width="6.22222222222222" customWidth="1"/>
    <col min="21" max="22" width="7.33333333333333" customWidth="1"/>
    <col min="23" max="23" width="6.55555555555556" customWidth="1"/>
    <col min="24" max="25" width="6.22222222222222" customWidth="1"/>
    <col min="26" max="26" width="5.11111111111111" customWidth="1"/>
    <col min="27" max="27" width="8.11111111111111" customWidth="1"/>
  </cols>
  <sheetData>
    <row r="1" s="1" customFormat="1" ht="43" customHeight="1" spans="1:1">
      <c r="A1" s="1" t="s">
        <v>0</v>
      </c>
    </row>
    <row r="2" customHeight="1" spans="1:27">
      <c r="A2" s="2"/>
      <c r="B2" s="3" t="s">
        <v>176</v>
      </c>
      <c r="C2" s="4" t="s">
        <v>2</v>
      </c>
      <c r="D2" s="4" t="s">
        <v>3</v>
      </c>
      <c r="E2" s="4" t="s">
        <v>4</v>
      </c>
      <c r="F2" s="4" t="s">
        <v>8</v>
      </c>
      <c r="G2" s="4" t="s">
        <v>58</v>
      </c>
      <c r="H2" s="4" t="s">
        <v>19</v>
      </c>
      <c r="I2" s="4" t="s">
        <v>75</v>
      </c>
      <c r="J2" s="4" t="s">
        <v>5</v>
      </c>
      <c r="K2" s="4" t="s">
        <v>9</v>
      </c>
      <c r="L2" s="4" t="s">
        <v>10</v>
      </c>
      <c r="M2" s="4" t="s">
        <v>55</v>
      </c>
      <c r="N2" s="4" t="s">
        <v>104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73</v>
      </c>
      <c r="T2" s="4" t="s">
        <v>20</v>
      </c>
      <c r="U2" s="4" t="s">
        <v>60</v>
      </c>
      <c r="V2" s="4" t="s">
        <v>21</v>
      </c>
      <c r="W2" s="4" t="s">
        <v>74</v>
      </c>
      <c r="X2" s="4" t="s">
        <v>24</v>
      </c>
      <c r="Y2" s="4" t="s">
        <v>61</v>
      </c>
      <c r="Z2" s="60" t="s">
        <v>23</v>
      </c>
      <c r="AA2" s="61">
        <v>118</v>
      </c>
    </row>
    <row r="3" ht="15" customHeight="1" spans="1:27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2"/>
      <c r="AA3" s="63"/>
    </row>
    <row r="4" spans="1:27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2"/>
      <c r="AA4" s="63"/>
    </row>
    <row r="5" ht="12" customHeight="1" spans="1:27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2"/>
      <c r="AA5" s="63"/>
    </row>
    <row r="6" spans="1:27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2"/>
      <c r="AA6" s="63"/>
    </row>
    <row r="7" ht="28" customHeight="1" spans="1:27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4"/>
      <c r="AA7" s="65"/>
    </row>
    <row r="8" ht="16" customHeight="1" spans="1:27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66" t="s">
        <v>30</v>
      </c>
    </row>
    <row r="9" spans="1:27">
      <c r="A9" s="14" t="s">
        <v>31</v>
      </c>
      <c r="B9" s="15" t="s">
        <v>32</v>
      </c>
      <c r="C9" s="16">
        <v>0.161</v>
      </c>
      <c r="D9" s="17"/>
      <c r="E9" s="17">
        <v>0.0052</v>
      </c>
      <c r="F9" s="18"/>
      <c r="G9" s="17"/>
      <c r="H9" s="17">
        <v>0.01694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67"/>
      <c r="Z9" s="67"/>
      <c r="AA9" s="68" t="s">
        <v>63</v>
      </c>
    </row>
    <row r="10" spans="1:27">
      <c r="A10" s="19"/>
      <c r="B10" s="20" t="s">
        <v>107</v>
      </c>
      <c r="C10" s="21"/>
      <c r="D10" s="22"/>
      <c r="E10" s="22">
        <v>0.0073</v>
      </c>
      <c r="F10" s="23">
        <v>0.00055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69"/>
      <c r="Z10" s="69"/>
      <c r="AA10" s="70"/>
    </row>
    <row r="11" spans="1:27">
      <c r="A11" s="19"/>
      <c r="B11" s="24" t="s">
        <v>108</v>
      </c>
      <c r="C11" s="21"/>
      <c r="D11" s="22">
        <v>0.0103</v>
      </c>
      <c r="E11" s="22"/>
      <c r="F11" s="23"/>
      <c r="G11" s="22"/>
      <c r="H11" s="22"/>
      <c r="I11" s="22"/>
      <c r="J11" s="22"/>
      <c r="K11" s="22">
        <v>0.030444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69"/>
      <c r="Z11" s="69"/>
      <c r="AA11" s="70"/>
    </row>
    <row r="12" spans="1:27">
      <c r="A12" s="19"/>
      <c r="B12" s="20"/>
      <c r="C12" s="21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69"/>
      <c r="Z12" s="69"/>
      <c r="AA12" s="70"/>
    </row>
    <row r="13" ht="13.95" spans="1:27">
      <c r="A13" s="25"/>
      <c r="B13" s="26"/>
      <c r="C13" s="27"/>
      <c r="D13" s="28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71"/>
      <c r="Z13" s="71"/>
      <c r="AA13" s="70"/>
    </row>
    <row r="14" spans="1:27">
      <c r="A14" s="14" t="s">
        <v>36</v>
      </c>
      <c r="B14" s="15" t="s">
        <v>55</v>
      </c>
      <c r="C14" s="16"/>
      <c r="D14" s="17"/>
      <c r="E14" s="17"/>
      <c r="F14" s="18"/>
      <c r="G14" s="17"/>
      <c r="H14" s="17"/>
      <c r="I14" s="17"/>
      <c r="J14" s="17"/>
      <c r="K14" s="17"/>
      <c r="L14" s="17"/>
      <c r="M14" s="17">
        <v>0.16625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67"/>
      <c r="Z14" s="67"/>
      <c r="AA14" s="70"/>
    </row>
    <row r="15" spans="1:27">
      <c r="A15" s="19"/>
      <c r="B15" s="20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69"/>
      <c r="Z15" s="69"/>
      <c r="AA15" s="70"/>
    </row>
    <row r="16" spans="1:27">
      <c r="A16" s="19"/>
      <c r="B16" s="20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69"/>
      <c r="Z16" s="69"/>
      <c r="AA16" s="70"/>
    </row>
    <row r="17" ht="13.95" spans="1:27">
      <c r="A17" s="30"/>
      <c r="B17" s="31"/>
      <c r="C17" s="32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72"/>
      <c r="Z17" s="72"/>
      <c r="AA17" s="70"/>
    </row>
    <row r="18" spans="1:27">
      <c r="A18" s="35" t="s">
        <v>37</v>
      </c>
      <c r="B18" s="36" t="s">
        <v>109</v>
      </c>
      <c r="C18" s="16"/>
      <c r="D18" s="17">
        <v>0.00233</v>
      </c>
      <c r="E18" s="17"/>
      <c r="F18" s="18"/>
      <c r="G18" s="17"/>
      <c r="H18" s="17"/>
      <c r="I18" s="17"/>
      <c r="J18" s="17">
        <v>0.0121</v>
      </c>
      <c r="K18" s="17"/>
      <c r="L18" s="17"/>
      <c r="M18" s="17"/>
      <c r="N18" s="17">
        <v>0.0832</v>
      </c>
      <c r="O18" s="17">
        <v>0.0897</v>
      </c>
      <c r="P18" s="17">
        <v>0.01</v>
      </c>
      <c r="Q18" s="17">
        <v>0.01</v>
      </c>
      <c r="R18" s="17">
        <v>0.00245</v>
      </c>
      <c r="S18" s="17"/>
      <c r="T18" s="17"/>
      <c r="U18" s="17"/>
      <c r="V18" s="17"/>
      <c r="W18" s="17"/>
      <c r="X18" s="17">
        <v>4</v>
      </c>
      <c r="Y18" s="67"/>
      <c r="Z18" s="67"/>
      <c r="AA18" s="70"/>
    </row>
    <row r="19" ht="16" customHeight="1" spans="1:27">
      <c r="A19" s="37"/>
      <c r="B19" s="38" t="s">
        <v>177</v>
      </c>
      <c r="C19" s="21"/>
      <c r="D19" s="22"/>
      <c r="E19" s="22"/>
      <c r="F19" s="23"/>
      <c r="G19" s="22"/>
      <c r="H19" s="22"/>
      <c r="I19" s="22">
        <v>0.0051</v>
      </c>
      <c r="J19" s="22"/>
      <c r="K19" s="22"/>
      <c r="L19" s="22"/>
      <c r="M19" s="22"/>
      <c r="N19" s="22"/>
      <c r="O19" s="22"/>
      <c r="P19" s="22">
        <v>0.01159</v>
      </c>
      <c r="Q19" s="22">
        <v>0.0173</v>
      </c>
      <c r="R19" s="22">
        <v>0.004</v>
      </c>
      <c r="S19" s="22">
        <v>0.0321</v>
      </c>
      <c r="T19" s="22"/>
      <c r="U19" s="22"/>
      <c r="V19" s="22">
        <v>0.003</v>
      </c>
      <c r="W19" s="22">
        <v>0.06446</v>
      </c>
      <c r="X19" s="22">
        <v>4</v>
      </c>
      <c r="Y19" s="69"/>
      <c r="Z19" s="69"/>
      <c r="AA19" s="70"/>
    </row>
    <row r="20" ht="16" customHeight="1" spans="1:27">
      <c r="A20" s="37"/>
      <c r="B20" s="38" t="s">
        <v>82</v>
      </c>
      <c r="C20" s="21"/>
      <c r="D20" s="22">
        <v>0.0073</v>
      </c>
      <c r="E20" s="22"/>
      <c r="F20" s="23"/>
      <c r="G20" s="22"/>
      <c r="H20" s="22"/>
      <c r="I20" s="22">
        <v>0.0353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69"/>
      <c r="Z20" s="69"/>
      <c r="AA20" s="70"/>
    </row>
    <row r="21" spans="1:27">
      <c r="A21" s="37"/>
      <c r="B21" s="39" t="s">
        <v>160</v>
      </c>
      <c r="C21" s="21"/>
      <c r="D21" s="22"/>
      <c r="E21" s="22">
        <v>0.00844</v>
      </c>
      <c r="F21" s="2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>
        <v>0.02</v>
      </c>
      <c r="U21" s="22"/>
      <c r="V21" s="22"/>
      <c r="W21" s="22"/>
      <c r="X21" s="22"/>
      <c r="Y21" s="69"/>
      <c r="Z21" s="69"/>
      <c r="AA21" s="70"/>
    </row>
    <row r="22" spans="1:27">
      <c r="A22" s="37"/>
      <c r="B22" s="24" t="s">
        <v>43</v>
      </c>
      <c r="C22" s="21"/>
      <c r="D22" s="22"/>
      <c r="E22" s="22"/>
      <c r="F22" s="23"/>
      <c r="G22" s="22"/>
      <c r="H22" s="22"/>
      <c r="I22" s="22"/>
      <c r="J22" s="22"/>
      <c r="K22" s="22"/>
      <c r="L22" s="22">
        <v>0.05086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69"/>
      <c r="Z22" s="69"/>
      <c r="AA22" s="70"/>
    </row>
    <row r="23" ht="13.95" spans="1:27">
      <c r="A23" s="40"/>
      <c r="B23" s="41"/>
      <c r="C23" s="27"/>
      <c r="D23" s="28"/>
      <c r="E23" s="28"/>
      <c r="F23" s="29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71"/>
      <c r="Z23" s="71"/>
      <c r="AA23" s="70"/>
    </row>
    <row r="24" spans="1:27">
      <c r="A24" s="35" t="s">
        <v>44</v>
      </c>
      <c r="B24" s="15" t="s">
        <v>68</v>
      </c>
      <c r="C24" s="16">
        <v>0.01694</v>
      </c>
      <c r="D24" s="17">
        <v>0.0022</v>
      </c>
      <c r="E24" s="17">
        <v>0.01</v>
      </c>
      <c r="F24" s="18"/>
      <c r="G24" s="17">
        <v>0.005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>
        <v>0.0744</v>
      </c>
      <c r="V24" s="17"/>
      <c r="W24" s="17"/>
      <c r="X24" s="17">
        <v>6</v>
      </c>
      <c r="Y24" s="67">
        <v>8</v>
      </c>
      <c r="Z24" s="67"/>
      <c r="AA24" s="70"/>
    </row>
    <row r="25" spans="1:27">
      <c r="A25" s="37"/>
      <c r="B25" s="20" t="s">
        <v>69</v>
      </c>
      <c r="C25" s="21"/>
      <c r="D25" s="22"/>
      <c r="E25" s="22">
        <v>0.0033</v>
      </c>
      <c r="F25" s="23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>
        <v>0.025</v>
      </c>
      <c r="W25" s="22"/>
      <c r="X25" s="22"/>
      <c r="Y25" s="69"/>
      <c r="Z25" s="69"/>
      <c r="AA25" s="70"/>
    </row>
    <row r="26" spans="1:27">
      <c r="A26" s="37"/>
      <c r="B26" s="31" t="s">
        <v>107</v>
      </c>
      <c r="C26" s="32"/>
      <c r="D26" s="33"/>
      <c r="E26" s="33">
        <v>0.00744</v>
      </c>
      <c r="F26" s="34">
        <v>0.00055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72"/>
      <c r="Z26" s="72"/>
      <c r="AA26" s="70"/>
    </row>
    <row r="27" spans="1:27">
      <c r="A27" s="37"/>
      <c r="B27" s="31"/>
      <c r="C27" s="32"/>
      <c r="D27" s="33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72"/>
      <c r="Z27" s="72"/>
      <c r="AA27" s="70"/>
    </row>
    <row r="28" ht="13.95" spans="1:27">
      <c r="A28" s="40"/>
      <c r="B28" s="26"/>
      <c r="C28" s="27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71"/>
      <c r="Z28" s="71">
        <v>1</v>
      </c>
      <c r="AA28" s="73"/>
    </row>
    <row r="29" ht="15.6" spans="1:27">
      <c r="A29" s="42" t="s">
        <v>46</v>
      </c>
      <c r="B29" s="43"/>
      <c r="C29" s="16">
        <f t="shared" ref="C29:I29" si="0">SUM(C9:C28)</f>
        <v>0.17794</v>
      </c>
      <c r="D29" s="17">
        <f t="shared" si="0"/>
        <v>0.02213</v>
      </c>
      <c r="E29" s="17">
        <f t="shared" si="0"/>
        <v>0.04168</v>
      </c>
      <c r="F29" s="17">
        <f t="shared" si="0"/>
        <v>0.0011</v>
      </c>
      <c r="G29" s="17">
        <f t="shared" si="0"/>
        <v>0.005</v>
      </c>
      <c r="H29" s="17">
        <f t="shared" si="0"/>
        <v>0.01694</v>
      </c>
      <c r="I29" s="17">
        <f t="shared" si="0"/>
        <v>0.0404</v>
      </c>
      <c r="J29" s="17">
        <f t="shared" ref="J29:X29" si="1">SUM(J9:J28)</f>
        <v>0.0121</v>
      </c>
      <c r="K29" s="17">
        <f t="shared" si="1"/>
        <v>0.030444</v>
      </c>
      <c r="L29" s="17">
        <f t="shared" si="1"/>
        <v>0.05086</v>
      </c>
      <c r="M29" s="17">
        <f t="shared" si="1"/>
        <v>0.16625</v>
      </c>
      <c r="N29" s="17">
        <f t="shared" si="1"/>
        <v>0.0832</v>
      </c>
      <c r="O29" s="17">
        <f t="shared" si="1"/>
        <v>0.0897</v>
      </c>
      <c r="P29" s="17">
        <f t="shared" si="1"/>
        <v>0.02159</v>
      </c>
      <c r="Q29" s="17">
        <f t="shared" si="1"/>
        <v>0.0273</v>
      </c>
      <c r="R29" s="17">
        <f t="shared" si="1"/>
        <v>0.00645</v>
      </c>
      <c r="S29" s="17">
        <f t="shared" si="1"/>
        <v>0.0321</v>
      </c>
      <c r="T29" s="17">
        <f t="shared" si="1"/>
        <v>0.02</v>
      </c>
      <c r="U29" s="17">
        <f t="shared" si="1"/>
        <v>0.0744</v>
      </c>
      <c r="V29" s="17">
        <f t="shared" si="1"/>
        <v>0.028</v>
      </c>
      <c r="W29" s="17">
        <f t="shared" si="1"/>
        <v>0.06446</v>
      </c>
      <c r="X29" s="17">
        <f t="shared" si="1"/>
        <v>14</v>
      </c>
      <c r="Y29" s="17">
        <v>8</v>
      </c>
      <c r="Z29" s="67">
        <v>1</v>
      </c>
      <c r="AA29" s="74"/>
    </row>
    <row r="30" ht="15.6" hidden="1" spans="1:27">
      <c r="A30" s="44" t="s">
        <v>47</v>
      </c>
      <c r="B30" s="45"/>
      <c r="C30" s="46">
        <f t="shared" ref="C30:I30" si="2">118*C29</f>
        <v>20.99692</v>
      </c>
      <c r="D30" s="46">
        <f t="shared" si="2"/>
        <v>2.61134</v>
      </c>
      <c r="E30" s="46">
        <f t="shared" si="2"/>
        <v>4.91824</v>
      </c>
      <c r="F30" s="46">
        <f t="shared" si="2"/>
        <v>0.1298</v>
      </c>
      <c r="G30" s="46">
        <f t="shared" si="2"/>
        <v>0.59</v>
      </c>
      <c r="H30" s="46">
        <f t="shared" si="2"/>
        <v>1.99892</v>
      </c>
      <c r="I30" s="46">
        <f t="shared" si="2"/>
        <v>4.7672</v>
      </c>
      <c r="J30" s="46">
        <f t="shared" ref="J30:Y30" si="3">118*J29</f>
        <v>1.4278</v>
      </c>
      <c r="K30" s="46">
        <f t="shared" si="3"/>
        <v>3.592392</v>
      </c>
      <c r="L30" s="46">
        <f t="shared" si="3"/>
        <v>6.00148</v>
      </c>
      <c r="M30" s="46">
        <f t="shared" si="3"/>
        <v>19.6175</v>
      </c>
      <c r="N30" s="46">
        <f t="shared" si="3"/>
        <v>9.8176</v>
      </c>
      <c r="O30" s="46">
        <f t="shared" si="3"/>
        <v>10.5846</v>
      </c>
      <c r="P30" s="46">
        <f t="shared" si="3"/>
        <v>2.54762</v>
      </c>
      <c r="Q30" s="46">
        <f t="shared" si="3"/>
        <v>3.2214</v>
      </c>
      <c r="R30" s="46">
        <f t="shared" si="3"/>
        <v>0.7611</v>
      </c>
      <c r="S30" s="46">
        <f t="shared" si="3"/>
        <v>3.7878</v>
      </c>
      <c r="T30" s="46">
        <f t="shared" si="3"/>
        <v>2.36</v>
      </c>
      <c r="U30" s="46">
        <f t="shared" si="3"/>
        <v>8.7792</v>
      </c>
      <c r="V30" s="46">
        <f t="shared" si="3"/>
        <v>3.304</v>
      </c>
      <c r="W30" s="46">
        <f t="shared" si="3"/>
        <v>7.60628</v>
      </c>
      <c r="X30" s="46">
        <v>14</v>
      </c>
      <c r="Y30" s="46">
        <v>8</v>
      </c>
      <c r="Z30" s="46">
        <v>1</v>
      </c>
      <c r="AA30" s="75"/>
    </row>
    <row r="31" ht="15.6" spans="1:27">
      <c r="A31" s="44" t="s">
        <v>47</v>
      </c>
      <c r="B31" s="45"/>
      <c r="C31" s="47">
        <f t="shared" ref="C31:I31" si="4">ROUND(C30,2)</f>
        <v>21</v>
      </c>
      <c r="D31" s="47">
        <f t="shared" si="4"/>
        <v>2.61</v>
      </c>
      <c r="E31" s="47">
        <f t="shared" si="4"/>
        <v>4.92</v>
      </c>
      <c r="F31" s="47">
        <f t="shared" si="4"/>
        <v>0.13</v>
      </c>
      <c r="G31" s="47">
        <f t="shared" si="4"/>
        <v>0.59</v>
      </c>
      <c r="H31" s="47">
        <f t="shared" si="4"/>
        <v>2</v>
      </c>
      <c r="I31" s="47">
        <f t="shared" si="4"/>
        <v>4.77</v>
      </c>
      <c r="J31" s="47">
        <f t="shared" ref="J31:W31" si="5">ROUND(J30,2)</f>
        <v>1.43</v>
      </c>
      <c r="K31" s="47">
        <f t="shared" si="5"/>
        <v>3.59</v>
      </c>
      <c r="L31" s="47">
        <f t="shared" si="5"/>
        <v>6</v>
      </c>
      <c r="M31" s="47">
        <f t="shared" si="5"/>
        <v>19.62</v>
      </c>
      <c r="N31" s="47">
        <f t="shared" si="5"/>
        <v>9.82</v>
      </c>
      <c r="O31" s="47">
        <f t="shared" si="5"/>
        <v>10.58</v>
      </c>
      <c r="P31" s="47">
        <f t="shared" si="5"/>
        <v>2.55</v>
      </c>
      <c r="Q31" s="47">
        <f t="shared" si="5"/>
        <v>3.22</v>
      </c>
      <c r="R31" s="47">
        <f t="shared" si="5"/>
        <v>0.76</v>
      </c>
      <c r="S31" s="47">
        <f t="shared" si="5"/>
        <v>3.79</v>
      </c>
      <c r="T31" s="47">
        <f t="shared" si="5"/>
        <v>2.36</v>
      </c>
      <c r="U31" s="47">
        <f t="shared" si="5"/>
        <v>8.78</v>
      </c>
      <c r="V31" s="47">
        <f t="shared" si="5"/>
        <v>3.3</v>
      </c>
      <c r="W31" s="47">
        <f t="shared" si="5"/>
        <v>7.61</v>
      </c>
      <c r="X31" s="47">
        <v>14</v>
      </c>
      <c r="Y31" s="47">
        <v>8</v>
      </c>
      <c r="Z31" s="47">
        <v>1</v>
      </c>
      <c r="AA31" s="75"/>
    </row>
    <row r="32" ht="15.6" spans="1:27">
      <c r="A32" s="44" t="s">
        <v>48</v>
      </c>
      <c r="B32" s="45"/>
      <c r="C32" s="47">
        <v>70</v>
      </c>
      <c r="D32" s="48">
        <v>770</v>
      </c>
      <c r="E32" s="48">
        <v>76</v>
      </c>
      <c r="F32" s="48">
        <v>1650</v>
      </c>
      <c r="G32" s="49">
        <v>160</v>
      </c>
      <c r="H32" s="49">
        <v>120</v>
      </c>
      <c r="I32" s="49">
        <v>85</v>
      </c>
      <c r="J32" s="49">
        <v>84.55</v>
      </c>
      <c r="K32" s="48">
        <v>62.37</v>
      </c>
      <c r="L32" s="48">
        <v>39.5</v>
      </c>
      <c r="M32" s="49">
        <v>88.11</v>
      </c>
      <c r="N32" s="49">
        <v>245</v>
      </c>
      <c r="O32" s="49">
        <v>31.15</v>
      </c>
      <c r="P32" s="49">
        <v>47</v>
      </c>
      <c r="Q32" s="57">
        <v>55.18</v>
      </c>
      <c r="R32" s="49">
        <v>200</v>
      </c>
      <c r="S32" s="49">
        <v>300</v>
      </c>
      <c r="T32" s="57">
        <v>222.5</v>
      </c>
      <c r="U32" s="49">
        <v>260</v>
      </c>
      <c r="V32" s="49">
        <v>297</v>
      </c>
      <c r="W32" s="49">
        <v>31.15</v>
      </c>
      <c r="X32" s="57">
        <v>7.12</v>
      </c>
      <c r="Y32" s="76">
        <v>2.5</v>
      </c>
      <c r="Z32" s="76">
        <v>11</v>
      </c>
      <c r="AA32" s="20"/>
    </row>
    <row r="33" ht="16.35" spans="1:27">
      <c r="A33" s="50" t="s">
        <v>49</v>
      </c>
      <c r="B33" s="51"/>
      <c r="C33" s="52">
        <f t="shared" ref="C33:N33" si="6">C32*C31</f>
        <v>1470</v>
      </c>
      <c r="D33" s="52">
        <f t="shared" si="6"/>
        <v>2009.7</v>
      </c>
      <c r="E33" s="52">
        <f t="shared" si="6"/>
        <v>373.92</v>
      </c>
      <c r="F33" s="52">
        <f t="shared" si="6"/>
        <v>214.5</v>
      </c>
      <c r="G33" s="52">
        <f t="shared" si="6"/>
        <v>94.4</v>
      </c>
      <c r="H33" s="52">
        <f t="shared" si="6"/>
        <v>240</v>
      </c>
      <c r="I33" s="52">
        <f t="shared" si="6"/>
        <v>405.45</v>
      </c>
      <c r="J33" s="52">
        <f t="shared" si="6"/>
        <v>120.9065</v>
      </c>
      <c r="K33" s="52">
        <f t="shared" si="6"/>
        <v>223.9083</v>
      </c>
      <c r="L33" s="52">
        <f t="shared" si="6"/>
        <v>237</v>
      </c>
      <c r="M33" s="52">
        <f t="shared" si="6"/>
        <v>1728.7182</v>
      </c>
      <c r="N33" s="52">
        <f t="shared" si="6"/>
        <v>2405.9</v>
      </c>
      <c r="O33" s="52">
        <v>329.85</v>
      </c>
      <c r="P33" s="52">
        <v>120.09</v>
      </c>
      <c r="Q33" s="52">
        <f t="shared" ref="Q33:Z33" si="7">Q32*Q31</f>
        <v>177.6796</v>
      </c>
      <c r="R33" s="52">
        <f t="shared" si="7"/>
        <v>152</v>
      </c>
      <c r="S33" s="52">
        <f t="shared" si="7"/>
        <v>1137</v>
      </c>
      <c r="T33" s="52">
        <f t="shared" si="7"/>
        <v>525.1</v>
      </c>
      <c r="U33" s="52">
        <f t="shared" si="7"/>
        <v>2282.8</v>
      </c>
      <c r="V33" s="52">
        <f t="shared" si="7"/>
        <v>980.1</v>
      </c>
      <c r="W33" s="52">
        <f t="shared" si="7"/>
        <v>237.0515</v>
      </c>
      <c r="X33" s="52">
        <f t="shared" si="7"/>
        <v>99.68</v>
      </c>
      <c r="Y33" s="52">
        <f t="shared" si="7"/>
        <v>20</v>
      </c>
      <c r="Z33" s="52">
        <f t="shared" si="7"/>
        <v>11</v>
      </c>
      <c r="AA33" s="77">
        <f>SUM(C33:Z33)</f>
        <v>15596.7541</v>
      </c>
    </row>
    <row r="34" ht="15.6" spans="1:27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8">
        <f>AA33/AA2</f>
        <v>132.17588220339</v>
      </c>
    </row>
    <row r="35" customFormat="1" ht="15.6" spans="1:27">
      <c r="A35" s="55"/>
      <c r="B35" s="55"/>
      <c r="R35" s="54"/>
      <c r="AA35" s="59"/>
    </row>
    <row r="36" customFormat="1" ht="27" customHeight="1" spans="2:19">
      <c r="B36" s="56" t="s">
        <v>50</v>
      </c>
      <c r="R36" s="58"/>
      <c r="S36" s="59"/>
    </row>
    <row r="37" customFormat="1" ht="27" customHeight="1" spans="2:19">
      <c r="B37" s="56" t="s">
        <v>51</v>
      </c>
      <c r="R37" s="58"/>
      <c r="S37" s="59"/>
    </row>
    <row r="38" customFormat="1" ht="27" customHeight="1" spans="2:2">
      <c r="B38" s="56" t="s">
        <v>52</v>
      </c>
    </row>
  </sheetData>
  <mergeCells count="39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8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39"/>
  <sheetViews>
    <sheetView workbookViewId="0">
      <pane ySplit="7" topLeftCell="A8" activePane="bottomLeft" state="frozen"/>
      <selection/>
      <selection pane="bottomLeft" activeCell="E33" sqref="E33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78" customWidth="1"/>
    <col min="9" max="10" width="6.11111111111111" customWidth="1"/>
    <col min="11" max="11" width="7.11111111111111" customWidth="1"/>
    <col min="12" max="12" width="7.44444444444444" customWidth="1"/>
    <col min="13" max="13" width="6.22222222222222" customWidth="1"/>
    <col min="14" max="14" width="6" customWidth="1"/>
    <col min="15" max="15" width="6.11111111111111" customWidth="1"/>
    <col min="16" max="17" width="7" customWidth="1"/>
    <col min="18" max="18" width="6.44444444444444" customWidth="1"/>
    <col min="19" max="21" width="7.11111111111111" customWidth="1"/>
    <col min="22" max="23" width="6.33333333333333" customWidth="1"/>
    <col min="24" max="24" width="7.11111111111111" customWidth="1"/>
    <col min="25" max="25" width="7" customWidth="1"/>
    <col min="26" max="26" width="5.33333333333333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2"/>
      <c r="B2" s="3" t="s">
        <v>70</v>
      </c>
      <c r="C2" s="4" t="s">
        <v>2</v>
      </c>
      <c r="D2" s="4" t="s">
        <v>3</v>
      </c>
      <c r="E2" s="4" t="s">
        <v>4</v>
      </c>
      <c r="F2" s="4" t="s">
        <v>71</v>
      </c>
      <c r="G2" s="4" t="s">
        <v>57</v>
      </c>
      <c r="H2" s="89" t="s">
        <v>8</v>
      </c>
      <c r="I2" s="4" t="s">
        <v>9</v>
      </c>
      <c r="J2" s="4" t="s">
        <v>10</v>
      </c>
      <c r="K2" s="4" t="s">
        <v>72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56</v>
      </c>
      <c r="Q2" s="4" t="s">
        <v>73</v>
      </c>
      <c r="R2" s="4" t="s">
        <v>20</v>
      </c>
      <c r="S2" s="4" t="s">
        <v>21</v>
      </c>
      <c r="T2" s="4" t="s">
        <v>74</v>
      </c>
      <c r="U2" s="4" t="s">
        <v>75</v>
      </c>
      <c r="V2" s="4" t="s">
        <v>76</v>
      </c>
      <c r="W2" s="4" t="s">
        <v>23</v>
      </c>
      <c r="X2" s="4" t="s">
        <v>77</v>
      </c>
      <c r="Y2" s="4" t="s">
        <v>78</v>
      </c>
      <c r="Z2" s="4" t="s">
        <v>24</v>
      </c>
      <c r="AA2" s="95">
        <v>141</v>
      </c>
    </row>
    <row r="3" spans="1:27">
      <c r="A3" s="5"/>
      <c r="B3" s="6"/>
      <c r="C3" s="7"/>
      <c r="D3" s="7"/>
      <c r="E3" s="7"/>
      <c r="F3" s="7"/>
      <c r="G3" s="7"/>
      <c r="H3" s="9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</row>
    <row r="4" spans="1:27">
      <c r="A4" s="5"/>
      <c r="B4" s="6"/>
      <c r="C4" s="7"/>
      <c r="D4" s="7"/>
      <c r="E4" s="7"/>
      <c r="F4" s="7"/>
      <c r="G4" s="7"/>
      <c r="H4" s="9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96"/>
    </row>
    <row r="5" ht="12" customHeight="1" spans="1:27">
      <c r="A5" s="5"/>
      <c r="B5" s="6"/>
      <c r="C5" s="7"/>
      <c r="D5" s="7"/>
      <c r="E5" s="7"/>
      <c r="F5" s="7"/>
      <c r="G5" s="7"/>
      <c r="H5" s="9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96"/>
    </row>
    <row r="6" spans="1:27">
      <c r="A6" s="5"/>
      <c r="B6" s="6"/>
      <c r="C6" s="7"/>
      <c r="D6" s="7"/>
      <c r="E6" s="7"/>
      <c r="F6" s="7"/>
      <c r="G6" s="7"/>
      <c r="H6" s="9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96"/>
    </row>
    <row r="7" ht="28" customHeight="1" spans="1:27">
      <c r="A7" s="79"/>
      <c r="B7" s="9"/>
      <c r="C7" s="10"/>
      <c r="D7" s="10"/>
      <c r="E7" s="10"/>
      <c r="F7" s="10"/>
      <c r="G7" s="10"/>
      <c r="H7" s="9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7"/>
    </row>
    <row r="8" ht="15" customHeight="1" spans="1:27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82">
        <v>24</v>
      </c>
      <c r="AA8" s="98" t="s">
        <v>30</v>
      </c>
    </row>
    <row r="9" spans="1:27">
      <c r="A9" s="14" t="s">
        <v>31</v>
      </c>
      <c r="B9" s="15" t="s">
        <v>79</v>
      </c>
      <c r="C9" s="16">
        <v>0.14895</v>
      </c>
      <c r="D9" s="17"/>
      <c r="E9" s="17">
        <v>0.0062</v>
      </c>
      <c r="F9" s="17">
        <v>0.02</v>
      </c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67"/>
      <c r="S9" s="67"/>
      <c r="T9" s="67"/>
      <c r="U9" s="67"/>
      <c r="V9" s="67"/>
      <c r="W9" s="67"/>
      <c r="X9" s="67"/>
      <c r="Y9" s="67"/>
      <c r="Z9" s="67"/>
      <c r="AA9" s="68" t="s">
        <v>63</v>
      </c>
    </row>
    <row r="10" spans="1:27">
      <c r="A10" s="19"/>
      <c r="B10" s="20" t="s">
        <v>34</v>
      </c>
      <c r="C10" s="21"/>
      <c r="D10" s="22"/>
      <c r="E10" s="22">
        <v>0.0074</v>
      </c>
      <c r="F10" s="22"/>
      <c r="G10" s="22"/>
      <c r="H10" s="23">
        <v>0.00063</v>
      </c>
      <c r="I10" s="22"/>
      <c r="J10" s="22"/>
      <c r="K10" s="22"/>
      <c r="L10" s="22"/>
      <c r="M10" s="22"/>
      <c r="N10" s="22"/>
      <c r="O10" s="22"/>
      <c r="P10" s="22"/>
      <c r="Q10" s="22"/>
      <c r="R10" s="69"/>
      <c r="S10" s="69"/>
      <c r="T10" s="69"/>
      <c r="U10" s="69"/>
      <c r="V10" s="69"/>
      <c r="W10" s="69"/>
      <c r="X10" s="69"/>
      <c r="Y10" s="69"/>
      <c r="Z10" s="69"/>
      <c r="AA10" s="70"/>
    </row>
    <row r="11" spans="1:27">
      <c r="A11" s="19"/>
      <c r="B11" s="24" t="s">
        <v>35</v>
      </c>
      <c r="C11" s="21"/>
      <c r="D11" s="22">
        <v>0.0104</v>
      </c>
      <c r="E11" s="22"/>
      <c r="F11" s="22"/>
      <c r="G11" s="22"/>
      <c r="H11" s="23"/>
      <c r="I11" s="22">
        <v>0.0314</v>
      </c>
      <c r="J11" s="22"/>
      <c r="K11" s="22"/>
      <c r="L11" s="22"/>
      <c r="M11" s="22"/>
      <c r="N11" s="22"/>
      <c r="O11" s="22"/>
      <c r="P11" s="22"/>
      <c r="Q11" s="22"/>
      <c r="R11" s="69"/>
      <c r="S11" s="69"/>
      <c r="T11" s="69"/>
      <c r="U11" s="69"/>
      <c r="V11" s="69"/>
      <c r="W11" s="69"/>
      <c r="X11" s="69"/>
      <c r="Y11" s="69"/>
      <c r="Z11" s="69"/>
      <c r="AA11" s="70"/>
    </row>
    <row r="12" spans="1:27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69"/>
      <c r="S12" s="69"/>
      <c r="T12" s="69"/>
      <c r="U12" s="69"/>
      <c r="V12" s="69"/>
      <c r="W12" s="69"/>
      <c r="X12" s="69"/>
      <c r="Y12" s="69"/>
      <c r="Z12" s="69"/>
      <c r="AA12" s="70"/>
    </row>
    <row r="13" ht="13.95" spans="1:27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71"/>
      <c r="S13" s="71"/>
      <c r="T13" s="71"/>
      <c r="U13" s="71"/>
      <c r="V13" s="71"/>
      <c r="W13" s="71"/>
      <c r="X13" s="71"/>
      <c r="Y13" s="71"/>
      <c r="Z13" s="71"/>
      <c r="AA13" s="70"/>
    </row>
    <row r="14" spans="1:27">
      <c r="A14" s="14" t="s">
        <v>36</v>
      </c>
      <c r="B14" s="15" t="s">
        <v>72</v>
      </c>
      <c r="C14" s="16"/>
      <c r="D14" s="17"/>
      <c r="E14" s="17"/>
      <c r="F14" s="17"/>
      <c r="G14" s="17"/>
      <c r="H14" s="18"/>
      <c r="I14" s="17"/>
      <c r="J14" s="17"/>
      <c r="K14" s="17">
        <v>0.1173</v>
      </c>
      <c r="L14" s="17"/>
      <c r="M14" s="17"/>
      <c r="N14" s="17"/>
      <c r="O14" s="17"/>
      <c r="P14" s="17"/>
      <c r="Q14" s="17"/>
      <c r="R14" s="67"/>
      <c r="S14" s="67"/>
      <c r="T14" s="67"/>
      <c r="U14" s="67"/>
      <c r="V14" s="67"/>
      <c r="W14" s="67"/>
      <c r="X14" s="67"/>
      <c r="Y14" s="67"/>
      <c r="Z14" s="67"/>
      <c r="AA14" s="70"/>
    </row>
    <row r="15" spans="1:27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69"/>
      <c r="S15" s="69"/>
      <c r="T15" s="69"/>
      <c r="U15" s="69"/>
      <c r="V15" s="69"/>
      <c r="W15" s="69"/>
      <c r="X15" s="69"/>
      <c r="Y15" s="69"/>
      <c r="Z15" s="69"/>
      <c r="AA15" s="70"/>
    </row>
    <row r="16" spans="1:27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69"/>
      <c r="S16" s="69"/>
      <c r="T16" s="69"/>
      <c r="U16" s="69"/>
      <c r="V16" s="69"/>
      <c r="W16" s="69"/>
      <c r="X16" s="69"/>
      <c r="Y16" s="69"/>
      <c r="Z16" s="69"/>
      <c r="AA16" s="70"/>
    </row>
    <row r="17" ht="13.95" spans="1:27">
      <c r="A17" s="30"/>
      <c r="B17" s="26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72"/>
      <c r="S17" s="72"/>
      <c r="T17" s="72"/>
      <c r="U17" s="72"/>
      <c r="V17" s="72"/>
      <c r="W17" s="72"/>
      <c r="X17" s="72"/>
      <c r="Y17" s="72"/>
      <c r="Z17" s="72"/>
      <c r="AA17" s="70"/>
    </row>
    <row r="18" ht="16" customHeight="1" spans="1:27">
      <c r="A18" s="35" t="s">
        <v>37</v>
      </c>
      <c r="B18" s="36" t="s">
        <v>80</v>
      </c>
      <c r="C18" s="16"/>
      <c r="D18" s="17"/>
      <c r="E18" s="17"/>
      <c r="F18" s="17"/>
      <c r="G18" s="17">
        <v>0.00744</v>
      </c>
      <c r="H18" s="18"/>
      <c r="I18" s="17"/>
      <c r="J18" s="17"/>
      <c r="K18" s="17"/>
      <c r="L18" s="17">
        <v>0.0818</v>
      </c>
      <c r="M18" s="17">
        <v>0.0101</v>
      </c>
      <c r="N18" s="17">
        <v>0.0104</v>
      </c>
      <c r="O18" s="17">
        <v>0.00244</v>
      </c>
      <c r="P18" s="17">
        <v>0.0773</v>
      </c>
      <c r="Q18" s="17"/>
      <c r="R18" s="67"/>
      <c r="S18" s="67"/>
      <c r="T18" s="67"/>
      <c r="U18" s="67"/>
      <c r="V18" s="67"/>
      <c r="W18" s="67"/>
      <c r="X18" s="67"/>
      <c r="Y18" s="67"/>
      <c r="Z18" s="67"/>
      <c r="AA18" s="70"/>
    </row>
    <row r="19" ht="15" customHeight="1" spans="1:27">
      <c r="A19" s="37"/>
      <c r="B19" s="38" t="s">
        <v>81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>
        <v>0.0158</v>
      </c>
      <c r="N19" s="22">
        <v>0.01</v>
      </c>
      <c r="O19" s="22">
        <v>0.0044</v>
      </c>
      <c r="P19" s="22"/>
      <c r="Q19" s="22">
        <v>0.0302</v>
      </c>
      <c r="R19" s="69"/>
      <c r="S19" s="69">
        <v>0.0034</v>
      </c>
      <c r="T19" s="69">
        <v>0.0638</v>
      </c>
      <c r="U19" s="69">
        <v>0.005</v>
      </c>
      <c r="V19" s="69"/>
      <c r="W19" s="69"/>
      <c r="X19" s="69"/>
      <c r="Y19" s="69"/>
      <c r="Z19" s="69">
        <v>4</v>
      </c>
      <c r="AA19" s="70"/>
    </row>
    <row r="20" spans="1:27">
      <c r="A20" s="37"/>
      <c r="B20" s="39" t="s">
        <v>82</v>
      </c>
      <c r="C20" s="21"/>
      <c r="D20" s="22">
        <v>0.007</v>
      </c>
      <c r="E20" s="22"/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69"/>
      <c r="S20" s="69"/>
      <c r="T20" s="69"/>
      <c r="U20" s="69">
        <v>0.035</v>
      </c>
      <c r="V20" s="69"/>
      <c r="W20" s="69"/>
      <c r="X20" s="69"/>
      <c r="Y20" s="69"/>
      <c r="Z20" s="69"/>
      <c r="AA20" s="70"/>
    </row>
    <row r="21" spans="1:27">
      <c r="A21" s="37"/>
      <c r="B21" s="38" t="s">
        <v>67</v>
      </c>
      <c r="C21" s="21"/>
      <c r="D21" s="22"/>
      <c r="E21" s="22">
        <v>0.00844</v>
      </c>
      <c r="F21" s="22"/>
      <c r="G21" s="22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69">
        <v>0.02</v>
      </c>
      <c r="S21" s="69"/>
      <c r="T21" s="69"/>
      <c r="U21" s="69"/>
      <c r="V21" s="69"/>
      <c r="W21" s="69"/>
      <c r="X21" s="69"/>
      <c r="Y21" s="69"/>
      <c r="Z21" s="69"/>
      <c r="AA21" s="70"/>
    </row>
    <row r="22" spans="1:27">
      <c r="A22" s="37"/>
      <c r="B22" s="24" t="s">
        <v>43</v>
      </c>
      <c r="C22" s="21"/>
      <c r="D22" s="22"/>
      <c r="E22" s="22"/>
      <c r="F22" s="22"/>
      <c r="G22" s="22"/>
      <c r="H22" s="23"/>
      <c r="I22" s="22"/>
      <c r="J22" s="22">
        <v>0.0504</v>
      </c>
      <c r="K22" s="22"/>
      <c r="L22" s="22"/>
      <c r="M22" s="22"/>
      <c r="N22" s="22"/>
      <c r="O22" s="22"/>
      <c r="P22" s="22"/>
      <c r="Q22" s="22"/>
      <c r="R22" s="69"/>
      <c r="S22" s="69"/>
      <c r="T22" s="69"/>
      <c r="U22" s="69"/>
      <c r="V22" s="69"/>
      <c r="W22" s="69"/>
      <c r="X22" s="69"/>
      <c r="Y22" s="69"/>
      <c r="Z22" s="69"/>
      <c r="AA22" s="70"/>
    </row>
    <row r="23" spans="1:27">
      <c r="A23" s="83"/>
      <c r="B23" s="84"/>
      <c r="C23" s="85"/>
      <c r="D23" s="86"/>
      <c r="E23" s="86"/>
      <c r="F23" s="86"/>
      <c r="G23" s="86"/>
      <c r="H23" s="92"/>
      <c r="I23" s="86"/>
      <c r="J23" s="86"/>
      <c r="K23" s="86"/>
      <c r="L23" s="86"/>
      <c r="M23" s="86"/>
      <c r="N23" s="86"/>
      <c r="O23" s="86"/>
      <c r="P23" s="86"/>
      <c r="Q23" s="86"/>
      <c r="R23" s="94"/>
      <c r="S23" s="94"/>
      <c r="T23" s="94"/>
      <c r="U23" s="94"/>
      <c r="V23" s="94"/>
      <c r="W23" s="94"/>
      <c r="X23" s="94"/>
      <c r="Y23" s="94"/>
      <c r="Z23" s="94"/>
      <c r="AA23" s="70"/>
    </row>
    <row r="24" spans="1:27">
      <c r="A24" s="40"/>
      <c r="B24" s="41"/>
      <c r="C24" s="27"/>
      <c r="D24" s="28"/>
      <c r="E24" s="28"/>
      <c r="F24" s="28"/>
      <c r="G24" s="28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71"/>
      <c r="S24" s="71"/>
      <c r="T24" s="71"/>
      <c r="U24" s="71"/>
      <c r="V24" s="71"/>
      <c r="W24" s="71"/>
      <c r="X24" s="71"/>
      <c r="Y24" s="71"/>
      <c r="Z24" s="71"/>
      <c r="AA24" s="70"/>
    </row>
    <row r="25" spans="1:27">
      <c r="A25" s="35" t="s">
        <v>44</v>
      </c>
      <c r="B25" s="15" t="s">
        <v>83</v>
      </c>
      <c r="C25" s="16"/>
      <c r="D25" s="17">
        <v>0.0044</v>
      </c>
      <c r="E25" s="17">
        <v>0.0044</v>
      </c>
      <c r="F25" s="17"/>
      <c r="G25" s="17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67"/>
      <c r="S25" s="67"/>
      <c r="T25" s="67"/>
      <c r="U25" s="67"/>
      <c r="V25" s="67">
        <v>0.008</v>
      </c>
      <c r="W25" s="67"/>
      <c r="X25" s="67"/>
      <c r="Y25" s="67">
        <v>0.03544</v>
      </c>
      <c r="Z25" s="67"/>
      <c r="AA25" s="70"/>
    </row>
    <row r="26" spans="1:27">
      <c r="A26" s="37"/>
      <c r="B26" s="20" t="s">
        <v>34</v>
      </c>
      <c r="C26" s="21"/>
      <c r="D26" s="22"/>
      <c r="E26" s="22">
        <v>0.00796</v>
      </c>
      <c r="F26" s="22"/>
      <c r="G26" s="22"/>
      <c r="H26" s="23">
        <v>0.0006</v>
      </c>
      <c r="I26" s="22"/>
      <c r="J26" s="22"/>
      <c r="K26" s="22"/>
      <c r="L26" s="22"/>
      <c r="M26" s="22"/>
      <c r="N26" s="22"/>
      <c r="O26" s="22"/>
      <c r="P26" s="22"/>
      <c r="Q26" s="22"/>
      <c r="R26" s="69"/>
      <c r="S26" s="69"/>
      <c r="T26" s="69"/>
      <c r="U26" s="69"/>
      <c r="V26" s="69"/>
      <c r="W26" s="69"/>
      <c r="X26" s="69"/>
      <c r="Y26" s="69"/>
      <c r="Z26" s="69"/>
      <c r="AA26" s="70"/>
    </row>
    <row r="27" spans="1:27">
      <c r="A27" s="37"/>
      <c r="B27" s="20" t="s">
        <v>77</v>
      </c>
      <c r="C27" s="21"/>
      <c r="D27" s="22"/>
      <c r="E27" s="22"/>
      <c r="F27" s="22"/>
      <c r="G27" s="22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69"/>
      <c r="S27" s="69"/>
      <c r="T27" s="69"/>
      <c r="U27" s="69"/>
      <c r="V27" s="69"/>
      <c r="W27" s="69"/>
      <c r="X27" s="69">
        <v>1</v>
      </c>
      <c r="Y27" s="69"/>
      <c r="Z27" s="69"/>
      <c r="AA27" s="73"/>
    </row>
    <row r="28" ht="16.35" spans="1:27">
      <c r="A28" s="83"/>
      <c r="B28" s="142"/>
      <c r="C28" s="85"/>
      <c r="D28" s="86"/>
      <c r="E28" s="86"/>
      <c r="F28" s="86"/>
      <c r="G28" s="86"/>
      <c r="H28" s="92"/>
      <c r="I28" s="86"/>
      <c r="J28" s="86"/>
      <c r="K28" s="86"/>
      <c r="L28" s="86"/>
      <c r="M28" s="86"/>
      <c r="N28" s="86"/>
      <c r="O28" s="86"/>
      <c r="P28" s="86"/>
      <c r="Q28" s="86"/>
      <c r="R28" s="94"/>
      <c r="S28" s="94"/>
      <c r="T28" s="94"/>
      <c r="U28" s="94"/>
      <c r="V28" s="94"/>
      <c r="W28" s="94"/>
      <c r="X28" s="94"/>
      <c r="Y28" s="94"/>
      <c r="Z28" s="94"/>
      <c r="AA28" s="172"/>
    </row>
    <row r="29" spans="1:27">
      <c r="A29" s="40"/>
      <c r="B29" s="26"/>
      <c r="C29" s="27"/>
      <c r="D29" s="28"/>
      <c r="E29" s="28"/>
      <c r="F29" s="28"/>
      <c r="G29" s="28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71"/>
      <c r="S29" s="71"/>
      <c r="T29" s="71"/>
      <c r="U29" s="71"/>
      <c r="V29" s="71"/>
      <c r="W29" s="71">
        <v>1</v>
      </c>
      <c r="X29" s="71"/>
      <c r="Y29" s="71"/>
      <c r="Z29" s="71"/>
      <c r="AA29" s="132"/>
    </row>
    <row r="30" ht="15.6" spans="1:27">
      <c r="A30" s="42" t="s">
        <v>46</v>
      </c>
      <c r="B30" s="43"/>
      <c r="C30" s="16">
        <f t="shared" ref="C30:V30" si="0">SUM(C9:C29)</f>
        <v>0.14895</v>
      </c>
      <c r="D30" s="17">
        <f t="shared" si="0"/>
        <v>0.0218</v>
      </c>
      <c r="E30" s="17">
        <f t="shared" si="0"/>
        <v>0.0344</v>
      </c>
      <c r="F30" s="17">
        <f t="shared" si="0"/>
        <v>0.02</v>
      </c>
      <c r="G30" s="17">
        <f t="shared" si="0"/>
        <v>0.00744</v>
      </c>
      <c r="H30" s="17">
        <f t="shared" si="0"/>
        <v>0.00123</v>
      </c>
      <c r="I30" s="17">
        <f t="shared" si="0"/>
        <v>0.0314</v>
      </c>
      <c r="J30" s="17">
        <f t="shared" si="0"/>
        <v>0.0504</v>
      </c>
      <c r="K30" s="17">
        <f t="shared" si="0"/>
        <v>0.1173</v>
      </c>
      <c r="L30" s="17">
        <f t="shared" si="0"/>
        <v>0.0818</v>
      </c>
      <c r="M30" s="17">
        <f t="shared" si="0"/>
        <v>0.0259</v>
      </c>
      <c r="N30" s="17">
        <f t="shared" si="0"/>
        <v>0.0204</v>
      </c>
      <c r="O30" s="17">
        <f t="shared" si="0"/>
        <v>0.00684</v>
      </c>
      <c r="P30" s="17">
        <f t="shared" si="0"/>
        <v>0.0773</v>
      </c>
      <c r="Q30" s="17">
        <f t="shared" si="0"/>
        <v>0.0302</v>
      </c>
      <c r="R30" s="17">
        <f t="shared" si="0"/>
        <v>0.02</v>
      </c>
      <c r="S30" s="17">
        <f t="shared" si="0"/>
        <v>0.0034</v>
      </c>
      <c r="T30" s="17">
        <f t="shared" si="0"/>
        <v>0.0638</v>
      </c>
      <c r="U30" s="17">
        <f t="shared" si="0"/>
        <v>0.04</v>
      </c>
      <c r="V30" s="17">
        <f t="shared" si="0"/>
        <v>0.008</v>
      </c>
      <c r="W30" s="17">
        <v>1</v>
      </c>
      <c r="X30" s="17">
        <v>1</v>
      </c>
      <c r="Y30" s="119">
        <f>SUM(Y9:Y29)</f>
        <v>0.03544</v>
      </c>
      <c r="Z30" s="123">
        <v>4</v>
      </c>
      <c r="AA30" s="15"/>
    </row>
    <row r="31" ht="15.6" hidden="1" spans="1:27">
      <c r="A31" s="44" t="s">
        <v>47</v>
      </c>
      <c r="B31" s="45"/>
      <c r="C31" s="87">
        <f>141*C30</f>
        <v>21.00195</v>
      </c>
      <c r="D31" s="87">
        <f t="shared" ref="D31:X31" si="1">141*D30</f>
        <v>3.0738</v>
      </c>
      <c r="E31" s="87">
        <f t="shared" si="1"/>
        <v>4.8504</v>
      </c>
      <c r="F31" s="87">
        <f t="shared" si="1"/>
        <v>2.82</v>
      </c>
      <c r="G31" s="87">
        <f t="shared" si="1"/>
        <v>1.04904</v>
      </c>
      <c r="H31" s="87">
        <f t="shared" si="1"/>
        <v>0.17343</v>
      </c>
      <c r="I31" s="87">
        <f t="shared" si="1"/>
        <v>4.4274</v>
      </c>
      <c r="J31" s="87">
        <f t="shared" si="1"/>
        <v>7.1064</v>
      </c>
      <c r="K31" s="87">
        <f t="shared" si="1"/>
        <v>16.5393</v>
      </c>
      <c r="L31" s="87">
        <f t="shared" si="1"/>
        <v>11.5338</v>
      </c>
      <c r="M31" s="87">
        <f t="shared" si="1"/>
        <v>3.6519</v>
      </c>
      <c r="N31" s="87">
        <f t="shared" si="1"/>
        <v>2.8764</v>
      </c>
      <c r="O31" s="87">
        <f t="shared" si="1"/>
        <v>0.96444</v>
      </c>
      <c r="P31" s="87">
        <f t="shared" si="1"/>
        <v>10.8993</v>
      </c>
      <c r="Q31" s="87">
        <f t="shared" si="1"/>
        <v>4.2582</v>
      </c>
      <c r="R31" s="87">
        <f t="shared" si="1"/>
        <v>2.82</v>
      </c>
      <c r="S31" s="87">
        <f t="shared" si="1"/>
        <v>0.4794</v>
      </c>
      <c r="T31" s="87">
        <f t="shared" si="1"/>
        <v>8.9958</v>
      </c>
      <c r="U31" s="87">
        <f t="shared" si="1"/>
        <v>5.64</v>
      </c>
      <c r="V31" s="87">
        <f t="shared" si="1"/>
        <v>1.128</v>
      </c>
      <c r="W31" s="87">
        <f t="shared" si="1"/>
        <v>141</v>
      </c>
      <c r="X31" s="87">
        <v>218</v>
      </c>
      <c r="Y31" s="87">
        <f>141*Y30</f>
        <v>4.99704</v>
      </c>
      <c r="Z31" s="87">
        <v>4</v>
      </c>
      <c r="AA31" s="20"/>
    </row>
    <row r="32" ht="15.6" spans="1:27">
      <c r="A32" s="44" t="s">
        <v>47</v>
      </c>
      <c r="B32" s="45"/>
      <c r="C32" s="47">
        <f t="shared" ref="C32:J32" si="2">ROUND(C31,2)</f>
        <v>21</v>
      </c>
      <c r="D32" s="49">
        <f t="shared" si="2"/>
        <v>3.07</v>
      </c>
      <c r="E32" s="49">
        <f t="shared" si="2"/>
        <v>4.85</v>
      </c>
      <c r="F32" s="49">
        <f t="shared" si="2"/>
        <v>2.82</v>
      </c>
      <c r="G32" s="49">
        <f t="shared" si="2"/>
        <v>1.05</v>
      </c>
      <c r="H32" s="49">
        <f t="shared" si="2"/>
        <v>0.17</v>
      </c>
      <c r="I32" s="49">
        <f t="shared" si="2"/>
        <v>4.43</v>
      </c>
      <c r="J32" s="49">
        <f t="shared" si="2"/>
        <v>7.11</v>
      </c>
      <c r="K32" s="49">
        <v>36</v>
      </c>
      <c r="L32" s="49">
        <f t="shared" ref="L32:V32" si="3">ROUND(L31,2)</f>
        <v>11.53</v>
      </c>
      <c r="M32" s="57">
        <f t="shared" si="3"/>
        <v>3.65</v>
      </c>
      <c r="N32" s="57">
        <f t="shared" si="3"/>
        <v>2.88</v>
      </c>
      <c r="O32" s="57">
        <f t="shared" si="3"/>
        <v>0.96</v>
      </c>
      <c r="P32" s="57">
        <f t="shared" si="3"/>
        <v>10.9</v>
      </c>
      <c r="Q32" s="57">
        <f t="shared" si="3"/>
        <v>4.26</v>
      </c>
      <c r="R32" s="57">
        <f t="shared" si="3"/>
        <v>2.82</v>
      </c>
      <c r="S32" s="57">
        <f t="shared" si="3"/>
        <v>0.48</v>
      </c>
      <c r="T32" s="57">
        <f t="shared" si="3"/>
        <v>9</v>
      </c>
      <c r="U32" s="57">
        <f t="shared" si="3"/>
        <v>5.64</v>
      </c>
      <c r="V32" s="57">
        <f t="shared" si="3"/>
        <v>1.13</v>
      </c>
      <c r="W32" s="57">
        <v>1</v>
      </c>
      <c r="X32" s="57">
        <v>218</v>
      </c>
      <c r="Y32" s="57">
        <f>ROUND(Y31,2)</f>
        <v>5</v>
      </c>
      <c r="Z32" s="76">
        <v>4</v>
      </c>
      <c r="AA32" s="20"/>
    </row>
    <row r="33" ht="15.6" spans="1:27">
      <c r="A33" s="44" t="s">
        <v>48</v>
      </c>
      <c r="B33" s="45"/>
      <c r="C33" s="47">
        <v>70</v>
      </c>
      <c r="D33" s="48">
        <v>770</v>
      </c>
      <c r="E33" s="48">
        <v>76</v>
      </c>
      <c r="F33" s="49">
        <v>165</v>
      </c>
      <c r="G33" s="49">
        <v>123</v>
      </c>
      <c r="H33" s="48">
        <v>1650</v>
      </c>
      <c r="I33" s="48">
        <v>62.37</v>
      </c>
      <c r="J33" s="48">
        <v>39.5</v>
      </c>
      <c r="K33" s="49">
        <v>43.2</v>
      </c>
      <c r="L33" s="49">
        <v>31.15</v>
      </c>
      <c r="M33" s="49">
        <v>47</v>
      </c>
      <c r="N33" s="57">
        <v>55.18</v>
      </c>
      <c r="O33" s="57">
        <v>200</v>
      </c>
      <c r="P33" s="49">
        <v>245</v>
      </c>
      <c r="Q33" s="49">
        <v>300</v>
      </c>
      <c r="R33" s="57">
        <v>222.5</v>
      </c>
      <c r="S33" s="57">
        <v>297</v>
      </c>
      <c r="T33" s="57">
        <v>31.15</v>
      </c>
      <c r="U33" s="57">
        <v>85</v>
      </c>
      <c r="V33" s="57">
        <v>550</v>
      </c>
      <c r="W33" s="57">
        <v>11</v>
      </c>
      <c r="X33" s="57">
        <v>5</v>
      </c>
      <c r="Y33" s="57">
        <v>118</v>
      </c>
      <c r="Z33" s="57">
        <v>7.12</v>
      </c>
      <c r="AA33" s="75"/>
    </row>
    <row r="34" ht="16.35" spans="1:27">
      <c r="A34" s="50" t="s">
        <v>49</v>
      </c>
      <c r="B34" s="51"/>
      <c r="C34" s="88">
        <f t="shared" ref="C34:Z34" si="4">C32*C33</f>
        <v>1470</v>
      </c>
      <c r="D34" s="88">
        <f t="shared" si="4"/>
        <v>2363.9</v>
      </c>
      <c r="E34" s="88">
        <f t="shared" si="4"/>
        <v>368.6</v>
      </c>
      <c r="F34" s="88">
        <f t="shared" si="4"/>
        <v>465.3</v>
      </c>
      <c r="G34" s="88">
        <f t="shared" si="4"/>
        <v>129.15</v>
      </c>
      <c r="H34" s="88">
        <f t="shared" si="4"/>
        <v>280.5</v>
      </c>
      <c r="I34" s="88">
        <f t="shared" si="4"/>
        <v>276.2991</v>
      </c>
      <c r="J34" s="88">
        <f t="shared" si="4"/>
        <v>280.845</v>
      </c>
      <c r="K34" s="88">
        <f t="shared" si="4"/>
        <v>1555.2</v>
      </c>
      <c r="L34" s="88">
        <f t="shared" si="4"/>
        <v>359.1595</v>
      </c>
      <c r="M34" s="88">
        <f t="shared" si="4"/>
        <v>171.55</v>
      </c>
      <c r="N34" s="88">
        <f t="shared" si="4"/>
        <v>158.9184</v>
      </c>
      <c r="O34" s="88">
        <f t="shared" si="4"/>
        <v>192</v>
      </c>
      <c r="P34" s="88">
        <f t="shared" si="4"/>
        <v>2670.5</v>
      </c>
      <c r="Q34" s="88">
        <f t="shared" si="4"/>
        <v>1278</v>
      </c>
      <c r="R34" s="88">
        <f t="shared" si="4"/>
        <v>627.45</v>
      </c>
      <c r="S34" s="88">
        <f t="shared" si="4"/>
        <v>142.56</v>
      </c>
      <c r="T34" s="88">
        <f t="shared" si="4"/>
        <v>280.35</v>
      </c>
      <c r="U34" s="88">
        <f t="shared" si="4"/>
        <v>479.4</v>
      </c>
      <c r="V34" s="88">
        <f t="shared" si="4"/>
        <v>621.5</v>
      </c>
      <c r="W34" s="88">
        <f t="shared" si="4"/>
        <v>11</v>
      </c>
      <c r="X34" s="88">
        <f t="shared" si="4"/>
        <v>1090</v>
      </c>
      <c r="Y34" s="88">
        <f t="shared" si="4"/>
        <v>590</v>
      </c>
      <c r="Z34" s="88">
        <f t="shared" si="4"/>
        <v>28.48</v>
      </c>
      <c r="AA34" s="77">
        <f>SUM(C34:Z34)</f>
        <v>15890.662</v>
      </c>
    </row>
    <row r="35" ht="15.6" spans="1:27">
      <c r="A35" s="53"/>
      <c r="B35" s="53"/>
      <c r="C35" s="54"/>
      <c r="D35" s="54"/>
      <c r="E35" s="54"/>
      <c r="F35" s="54"/>
      <c r="G35" s="54"/>
      <c r="H35" s="9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8">
        <f>AA34/AA2</f>
        <v>112.699730496454</v>
      </c>
    </row>
    <row r="36" customFormat="1" ht="15.6" spans="1:27">
      <c r="A36" s="55"/>
      <c r="B36" s="55"/>
      <c r="H36" s="78"/>
      <c r="Q36" s="54"/>
      <c r="AA36" s="59"/>
    </row>
    <row r="37" customFormat="1" ht="27" customHeight="1" spans="2:17">
      <c r="B37" s="56" t="s">
        <v>50</v>
      </c>
      <c r="Q37" s="58"/>
    </row>
    <row r="38" customFormat="1" ht="27" customHeight="1" spans="2:17">
      <c r="B38" s="56" t="s">
        <v>51</v>
      </c>
      <c r="Q38" s="58"/>
    </row>
    <row r="39" customFormat="1" ht="27" customHeight="1" spans="2:2">
      <c r="B39" s="56" t="s">
        <v>52</v>
      </c>
    </row>
  </sheetData>
  <mergeCells count="39">
    <mergeCell ref="A1:AA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C39"/>
  <sheetViews>
    <sheetView topLeftCell="B1" workbookViewId="0">
      <pane ySplit="7" topLeftCell="A8" activePane="bottomLeft" state="frozen"/>
      <selection/>
      <selection pane="bottomLeft" activeCell="H11" sqref="H11"/>
    </sheetView>
  </sheetViews>
  <sheetFormatPr defaultColWidth="11.537037037037" defaultRowHeight="13.2"/>
  <cols>
    <col min="1" max="1" width="6.33333333333333" customWidth="1"/>
    <col min="2" max="2" width="23.6666666666667" customWidth="1"/>
    <col min="3" max="3" width="7" customWidth="1"/>
    <col min="4" max="4" width="7.11111111111111" customWidth="1"/>
    <col min="5" max="5" width="6.11111111111111" customWidth="1"/>
    <col min="6" max="6" width="6.33333333333333" customWidth="1"/>
    <col min="7" max="7" width="6.66666666666667" customWidth="1"/>
    <col min="8" max="8" width="7.22222222222222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77777777777778" customWidth="1"/>
    <col min="15" max="15" width="6.33333333333333" customWidth="1"/>
    <col min="16" max="16" width="6" customWidth="1"/>
    <col min="17" max="17" width="6.22222222222222" customWidth="1"/>
    <col min="18" max="18" width="7.22222222222222" customWidth="1"/>
    <col min="19" max="19" width="7.55555555555556" customWidth="1"/>
    <col min="20" max="20" width="6.44444444444444" customWidth="1"/>
    <col min="21" max="21" width="7.11111111111111" customWidth="1"/>
    <col min="22" max="22" width="6.11111111111111" customWidth="1"/>
    <col min="23" max="24" width="6.22222222222222" customWidth="1"/>
    <col min="25" max="25" width="7.11111111111111" customWidth="1"/>
    <col min="26" max="26" width="6.22222222222222" customWidth="1"/>
    <col min="27" max="27" width="6.11111111111111" customWidth="1"/>
    <col min="28" max="28" width="5.66666666666667" customWidth="1"/>
    <col min="29" max="29" width="8.77777777777778" customWidth="1"/>
  </cols>
  <sheetData>
    <row r="1" s="1" customFormat="1" ht="43" customHeight="1" spans="1:1">
      <c r="A1" s="1" t="s">
        <v>0</v>
      </c>
    </row>
    <row r="2" customHeight="1" spans="1:29">
      <c r="A2" s="102"/>
      <c r="B2" s="103" t="s">
        <v>84</v>
      </c>
      <c r="C2" s="104" t="s">
        <v>2</v>
      </c>
      <c r="D2" s="4" t="s">
        <v>3</v>
      </c>
      <c r="E2" s="4" t="s">
        <v>4</v>
      </c>
      <c r="F2" s="4" t="s">
        <v>75</v>
      </c>
      <c r="G2" s="4" t="s">
        <v>6</v>
      </c>
      <c r="H2" s="4" t="s">
        <v>85</v>
      </c>
      <c r="I2" s="4" t="s">
        <v>8</v>
      </c>
      <c r="J2" s="4" t="s">
        <v>9</v>
      </c>
      <c r="K2" s="4" t="s">
        <v>10</v>
      </c>
      <c r="L2" s="4" t="s">
        <v>20</v>
      </c>
      <c r="M2" s="4" t="s">
        <v>78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56</v>
      </c>
      <c r="S2" s="4" t="s">
        <v>7</v>
      </c>
      <c r="T2" s="4" t="s">
        <v>5</v>
      </c>
      <c r="U2" s="4" t="s">
        <v>17</v>
      </c>
      <c r="V2" s="4" t="s">
        <v>21</v>
      </c>
      <c r="W2" s="4" t="s">
        <v>86</v>
      </c>
      <c r="X2" s="4" t="s">
        <v>23</v>
      </c>
      <c r="Y2" s="4" t="s">
        <v>87</v>
      </c>
      <c r="Z2" s="4" t="s">
        <v>18</v>
      </c>
      <c r="AA2" s="4" t="s">
        <v>28</v>
      </c>
      <c r="AB2" s="4" t="s">
        <v>88</v>
      </c>
      <c r="AC2" s="127">
        <v>151</v>
      </c>
    </row>
    <row r="3" spans="1:29">
      <c r="A3" s="105"/>
      <c r="B3" s="106"/>
      <c r="C3" s="10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28"/>
    </row>
    <row r="4" spans="1:29">
      <c r="A4" s="105"/>
      <c r="B4" s="106"/>
      <c r="C4" s="10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28"/>
    </row>
    <row r="5" ht="12" customHeight="1" spans="1:29">
      <c r="A5" s="105"/>
      <c r="B5" s="106"/>
      <c r="C5" s="10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28"/>
    </row>
    <row r="6" spans="1:29">
      <c r="A6" s="105"/>
      <c r="B6" s="106"/>
      <c r="C6" s="10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28"/>
    </row>
    <row r="7" ht="28" customHeight="1" spans="1:29">
      <c r="A7" s="108"/>
      <c r="B7" s="109"/>
      <c r="C7" s="1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29"/>
    </row>
    <row r="8" ht="15" customHeight="1" spans="1:29">
      <c r="A8" s="11"/>
      <c r="B8" s="111"/>
      <c r="C8" s="112">
        <v>1</v>
      </c>
      <c r="D8" s="13">
        <v>2</v>
      </c>
      <c r="E8" s="112">
        <v>3</v>
      </c>
      <c r="F8" s="112">
        <v>4</v>
      </c>
      <c r="G8" s="112">
        <v>5</v>
      </c>
      <c r="H8" s="13">
        <v>6</v>
      </c>
      <c r="I8" s="112">
        <v>7</v>
      </c>
      <c r="J8" s="112">
        <v>8</v>
      </c>
      <c r="K8" s="112">
        <v>9</v>
      </c>
      <c r="L8" s="13">
        <v>10</v>
      </c>
      <c r="M8" s="112">
        <v>11</v>
      </c>
      <c r="N8" s="112">
        <v>12</v>
      </c>
      <c r="O8" s="112">
        <v>13</v>
      </c>
      <c r="P8" s="13">
        <v>14</v>
      </c>
      <c r="Q8" s="112">
        <v>15</v>
      </c>
      <c r="R8" s="112">
        <v>16</v>
      </c>
      <c r="S8" s="112">
        <v>17</v>
      </c>
      <c r="T8" s="13">
        <v>18</v>
      </c>
      <c r="U8" s="112">
        <v>19</v>
      </c>
      <c r="V8" s="112">
        <v>20</v>
      </c>
      <c r="W8" s="112">
        <v>21</v>
      </c>
      <c r="X8" s="13">
        <v>22</v>
      </c>
      <c r="Y8" s="112">
        <v>23</v>
      </c>
      <c r="Z8" s="112">
        <v>24</v>
      </c>
      <c r="AA8" s="112">
        <v>25</v>
      </c>
      <c r="AB8" s="13">
        <v>26</v>
      </c>
      <c r="AC8" s="130" t="s">
        <v>30</v>
      </c>
    </row>
    <row r="9" spans="1:29">
      <c r="A9" s="113" t="s">
        <v>31</v>
      </c>
      <c r="B9" s="15" t="s">
        <v>89</v>
      </c>
      <c r="C9" s="16">
        <v>0.14806</v>
      </c>
      <c r="D9" s="17"/>
      <c r="E9" s="17">
        <v>0.0053</v>
      </c>
      <c r="F9" s="17">
        <v>0.0148</v>
      </c>
      <c r="G9" s="17">
        <v>0.0109</v>
      </c>
      <c r="H9" s="17"/>
      <c r="I9" s="1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19"/>
      <c r="X9" s="123"/>
      <c r="Y9" s="123"/>
      <c r="Z9" s="123"/>
      <c r="AA9" s="123"/>
      <c r="AB9" s="123"/>
      <c r="AC9" s="68" t="s">
        <v>90</v>
      </c>
    </row>
    <row r="10" spans="1:29">
      <c r="A10" s="114"/>
      <c r="B10" s="20" t="s">
        <v>34</v>
      </c>
      <c r="C10" s="21"/>
      <c r="D10" s="22"/>
      <c r="E10" s="22">
        <v>0.0074</v>
      </c>
      <c r="F10" s="22"/>
      <c r="G10" s="22"/>
      <c r="H10" s="22"/>
      <c r="I10" s="120">
        <v>0.00054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120"/>
      <c r="X10" s="124"/>
      <c r="Y10" s="124"/>
      <c r="Z10" s="124"/>
      <c r="AA10" s="124"/>
      <c r="AB10" s="124"/>
      <c r="AC10" s="70"/>
    </row>
    <row r="11" spans="1:29">
      <c r="A11" s="114"/>
      <c r="B11" s="24" t="s">
        <v>35</v>
      </c>
      <c r="C11" s="21"/>
      <c r="D11" s="22">
        <v>0.00944</v>
      </c>
      <c r="E11" s="22"/>
      <c r="F11" s="22"/>
      <c r="G11" s="22"/>
      <c r="H11" s="22"/>
      <c r="I11" s="120"/>
      <c r="J11" s="22">
        <v>0.0314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20"/>
      <c r="X11" s="124"/>
      <c r="Y11" s="124"/>
      <c r="Z11" s="124"/>
      <c r="AA11" s="124"/>
      <c r="AB11" s="124"/>
      <c r="AC11" s="70"/>
    </row>
    <row r="12" spans="1:29">
      <c r="A12" s="114"/>
      <c r="B12" s="20"/>
      <c r="C12" s="21"/>
      <c r="D12" s="22"/>
      <c r="E12" s="22"/>
      <c r="F12" s="22"/>
      <c r="G12" s="22"/>
      <c r="H12" s="22"/>
      <c r="I12" s="1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120"/>
      <c r="X12" s="124"/>
      <c r="Y12" s="124"/>
      <c r="Z12" s="124"/>
      <c r="AA12" s="124"/>
      <c r="AB12" s="124"/>
      <c r="AC12" s="70"/>
    </row>
    <row r="13" ht="13.95" spans="1:29">
      <c r="A13" s="115"/>
      <c r="B13" s="26"/>
      <c r="C13" s="27"/>
      <c r="D13" s="28"/>
      <c r="E13" s="28"/>
      <c r="F13" s="28"/>
      <c r="G13" s="28"/>
      <c r="H13" s="28"/>
      <c r="I13" s="121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21"/>
      <c r="X13" s="125"/>
      <c r="Y13" s="125"/>
      <c r="Z13" s="125"/>
      <c r="AA13" s="125"/>
      <c r="AB13" s="125"/>
      <c r="AC13" s="70"/>
    </row>
    <row r="14" spans="1:29">
      <c r="A14" s="113" t="s">
        <v>36</v>
      </c>
      <c r="B14" s="15" t="s">
        <v>17</v>
      </c>
      <c r="C14" s="16"/>
      <c r="D14" s="17"/>
      <c r="E14" s="17"/>
      <c r="F14" s="17"/>
      <c r="G14" s="17"/>
      <c r="H14" s="17"/>
      <c r="I14" s="1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0.144</v>
      </c>
      <c r="V14" s="17"/>
      <c r="W14" s="119"/>
      <c r="X14" s="123"/>
      <c r="Y14" s="123"/>
      <c r="Z14" s="123"/>
      <c r="AA14" s="123"/>
      <c r="AB14" s="123"/>
      <c r="AC14" s="70"/>
    </row>
    <row r="15" spans="1:29">
      <c r="A15" s="114"/>
      <c r="B15" s="20"/>
      <c r="C15" s="21"/>
      <c r="D15" s="22"/>
      <c r="E15" s="22"/>
      <c r="F15" s="22"/>
      <c r="G15" s="22"/>
      <c r="H15" s="22"/>
      <c r="I15" s="12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20"/>
      <c r="X15" s="124"/>
      <c r="Y15" s="124"/>
      <c r="Z15" s="124"/>
      <c r="AA15" s="124"/>
      <c r="AB15" s="124"/>
      <c r="AC15" s="70"/>
    </row>
    <row r="16" spans="1:29">
      <c r="A16" s="114"/>
      <c r="B16" s="20"/>
      <c r="C16" s="21"/>
      <c r="D16" s="22"/>
      <c r="E16" s="22"/>
      <c r="F16" s="22"/>
      <c r="G16" s="22"/>
      <c r="H16" s="22"/>
      <c r="I16" s="12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20"/>
      <c r="X16" s="124"/>
      <c r="Y16" s="124"/>
      <c r="Z16" s="124"/>
      <c r="AA16" s="124"/>
      <c r="AB16" s="124"/>
      <c r="AC16" s="70"/>
    </row>
    <row r="17" ht="13.95" spans="1:29">
      <c r="A17" s="115"/>
      <c r="B17" s="26"/>
      <c r="C17" s="32"/>
      <c r="D17" s="33"/>
      <c r="E17" s="33"/>
      <c r="F17" s="33"/>
      <c r="G17" s="33"/>
      <c r="H17" s="33"/>
      <c r="I17" s="12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122"/>
      <c r="X17" s="126"/>
      <c r="Y17" s="126"/>
      <c r="Z17" s="126"/>
      <c r="AA17" s="126"/>
      <c r="AB17" s="126"/>
      <c r="AC17" s="70"/>
    </row>
    <row r="18" ht="17" customHeight="1" spans="1:29">
      <c r="A18" s="116" t="s">
        <v>37</v>
      </c>
      <c r="B18" s="36" t="s">
        <v>38</v>
      </c>
      <c r="C18" s="16"/>
      <c r="D18" s="17"/>
      <c r="E18" s="17"/>
      <c r="F18" s="17"/>
      <c r="G18" s="17">
        <v>0.005</v>
      </c>
      <c r="H18" s="17"/>
      <c r="I18" s="119"/>
      <c r="J18" s="17"/>
      <c r="K18" s="17"/>
      <c r="L18" s="17"/>
      <c r="M18" s="17"/>
      <c r="N18" s="17">
        <v>0.0774</v>
      </c>
      <c r="O18" s="17">
        <v>0.015</v>
      </c>
      <c r="P18" s="17">
        <v>0.01</v>
      </c>
      <c r="Q18" s="17">
        <v>0.0023</v>
      </c>
      <c r="R18" s="17"/>
      <c r="S18" s="17">
        <v>0.0364</v>
      </c>
      <c r="T18" s="17"/>
      <c r="U18" s="17"/>
      <c r="V18" s="17">
        <v>0.0064</v>
      </c>
      <c r="W18" s="119"/>
      <c r="X18" s="123"/>
      <c r="Y18" s="123"/>
      <c r="Z18" s="123">
        <v>0.0389</v>
      </c>
      <c r="AA18" s="123"/>
      <c r="AB18" s="123"/>
      <c r="AC18" s="70"/>
    </row>
    <row r="19" ht="18" customHeight="1" spans="1:29">
      <c r="A19" s="117"/>
      <c r="B19" s="38" t="s">
        <v>65</v>
      </c>
      <c r="C19" s="21"/>
      <c r="D19" s="22"/>
      <c r="E19" s="22"/>
      <c r="F19" s="22"/>
      <c r="G19" s="22"/>
      <c r="H19" s="22"/>
      <c r="I19" s="120"/>
      <c r="J19" s="22"/>
      <c r="K19" s="22"/>
      <c r="L19" s="22"/>
      <c r="M19" s="22"/>
      <c r="N19" s="22"/>
      <c r="O19" s="22">
        <v>0.0103</v>
      </c>
      <c r="P19" s="22">
        <v>0.0102</v>
      </c>
      <c r="Q19" s="22">
        <v>0.0034</v>
      </c>
      <c r="R19" s="22">
        <v>0.0739</v>
      </c>
      <c r="S19" s="22"/>
      <c r="T19" s="22">
        <v>0.0032</v>
      </c>
      <c r="U19" s="22"/>
      <c r="V19" s="22">
        <v>0.003</v>
      </c>
      <c r="W19" s="120"/>
      <c r="X19" s="124"/>
      <c r="Y19" s="124"/>
      <c r="Z19" s="124"/>
      <c r="AA19" s="124"/>
      <c r="AB19" s="124"/>
      <c r="AC19" s="70"/>
    </row>
    <row r="20" spans="1:29">
      <c r="A20" s="117"/>
      <c r="B20" s="38" t="s">
        <v>91</v>
      </c>
      <c r="C20" s="21"/>
      <c r="D20" s="22">
        <v>0.00744</v>
      </c>
      <c r="E20" s="22"/>
      <c r="F20" s="22"/>
      <c r="G20" s="22"/>
      <c r="H20" s="22"/>
      <c r="I20" s="120"/>
      <c r="J20" s="22"/>
      <c r="K20" s="22"/>
      <c r="L20" s="22"/>
      <c r="M20" s="22">
        <v>0.04636</v>
      </c>
      <c r="N20" s="22"/>
      <c r="O20" s="22"/>
      <c r="P20" s="22"/>
      <c r="Q20" s="22"/>
      <c r="R20" s="22"/>
      <c r="S20" s="22"/>
      <c r="T20" s="22"/>
      <c r="U20" s="22"/>
      <c r="V20" s="22"/>
      <c r="W20" s="120"/>
      <c r="X20" s="124"/>
      <c r="Y20" s="124"/>
      <c r="Z20" s="124"/>
      <c r="AA20" s="124"/>
      <c r="AB20" s="124"/>
      <c r="AC20" s="70"/>
    </row>
    <row r="21" spans="1:29">
      <c r="A21" s="117"/>
      <c r="B21" s="38" t="s">
        <v>42</v>
      </c>
      <c r="C21" s="21"/>
      <c r="D21" s="22"/>
      <c r="E21" s="22">
        <v>0.0084</v>
      </c>
      <c r="F21" s="22"/>
      <c r="G21" s="22"/>
      <c r="H21" s="22"/>
      <c r="I21" s="120"/>
      <c r="J21" s="22"/>
      <c r="K21" s="22"/>
      <c r="L21" s="22">
        <v>0.02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20"/>
      <c r="X21" s="124"/>
      <c r="Y21" s="124"/>
      <c r="Z21" s="124"/>
      <c r="AA21" s="124"/>
      <c r="AB21" s="124"/>
      <c r="AC21" s="70"/>
    </row>
    <row r="22" spans="1:29">
      <c r="A22" s="117"/>
      <c r="B22" s="24" t="s">
        <v>43</v>
      </c>
      <c r="C22" s="21"/>
      <c r="D22" s="22"/>
      <c r="E22" s="22"/>
      <c r="F22" s="22"/>
      <c r="G22" s="22"/>
      <c r="H22" s="22"/>
      <c r="I22" s="120"/>
      <c r="J22" s="22"/>
      <c r="K22" s="22">
        <v>0.0504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20"/>
      <c r="X22" s="124"/>
      <c r="Y22" s="124"/>
      <c r="Z22" s="124"/>
      <c r="AA22" s="124"/>
      <c r="AB22" s="124"/>
      <c r="AC22" s="70"/>
    </row>
    <row r="23" spans="1:29">
      <c r="A23" s="143"/>
      <c r="B23" s="84"/>
      <c r="C23" s="85"/>
      <c r="D23" s="86"/>
      <c r="E23" s="86"/>
      <c r="F23" s="86"/>
      <c r="G23" s="86"/>
      <c r="H23" s="86"/>
      <c r="I23" s="144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144"/>
      <c r="X23" s="145"/>
      <c r="Y23" s="145"/>
      <c r="Z23" s="145"/>
      <c r="AA23" s="145"/>
      <c r="AB23" s="145"/>
      <c r="AC23" s="70"/>
    </row>
    <row r="24" spans="1:29">
      <c r="A24" s="118"/>
      <c r="B24" s="41"/>
      <c r="C24" s="27"/>
      <c r="D24" s="28"/>
      <c r="E24" s="28"/>
      <c r="F24" s="28"/>
      <c r="G24" s="28"/>
      <c r="H24" s="28"/>
      <c r="I24" s="121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21"/>
      <c r="X24" s="125"/>
      <c r="Y24" s="125"/>
      <c r="Z24" s="125"/>
      <c r="AA24" s="125"/>
      <c r="AB24" s="125"/>
      <c r="AC24" s="70"/>
    </row>
    <row r="25" spans="1:29">
      <c r="A25" s="116" t="s">
        <v>44</v>
      </c>
      <c r="B25" s="15" t="s">
        <v>92</v>
      </c>
      <c r="C25" s="16">
        <v>0.0103</v>
      </c>
      <c r="D25" s="17">
        <v>0.00203</v>
      </c>
      <c r="E25" s="17">
        <v>0.01044</v>
      </c>
      <c r="F25" s="17"/>
      <c r="G25" s="17"/>
      <c r="H25" s="17"/>
      <c r="I25" s="119"/>
      <c r="J25" s="17"/>
      <c r="K25" s="17"/>
      <c r="L25" s="17"/>
      <c r="M25" s="17"/>
      <c r="N25" s="17"/>
      <c r="O25" s="17"/>
      <c r="P25" s="17"/>
      <c r="Q25" s="17">
        <v>0.0024</v>
      </c>
      <c r="R25" s="17"/>
      <c r="S25" s="17"/>
      <c r="T25" s="17">
        <v>0.0414</v>
      </c>
      <c r="U25" s="17"/>
      <c r="V25" s="17"/>
      <c r="W25" s="119">
        <v>16</v>
      </c>
      <c r="X25" s="123"/>
      <c r="Y25" s="123"/>
      <c r="Z25" s="123"/>
      <c r="AA25" s="123"/>
      <c r="AB25" s="123">
        <v>6</v>
      </c>
      <c r="AC25" s="70"/>
    </row>
    <row r="26" spans="1:29">
      <c r="A26" s="117"/>
      <c r="B26" s="20" t="s">
        <v>93</v>
      </c>
      <c r="C26" s="21">
        <v>0.1529</v>
      </c>
      <c r="D26" s="22"/>
      <c r="E26" s="22">
        <v>0.0073</v>
      </c>
      <c r="F26" s="22"/>
      <c r="G26" s="22"/>
      <c r="H26" s="22">
        <v>0.0031</v>
      </c>
      <c r="I26" s="1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20"/>
      <c r="X26" s="124"/>
      <c r="Y26" s="124"/>
      <c r="Z26" s="124"/>
      <c r="AA26" s="124"/>
      <c r="AB26" s="124"/>
      <c r="AC26" s="70"/>
    </row>
    <row r="27" spans="1:29">
      <c r="A27" s="117"/>
      <c r="B27" s="20"/>
      <c r="C27" s="21"/>
      <c r="D27" s="22"/>
      <c r="E27" s="22"/>
      <c r="F27" s="22"/>
      <c r="G27" s="22"/>
      <c r="H27" s="22"/>
      <c r="I27" s="120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20"/>
      <c r="X27" s="124"/>
      <c r="Y27" s="124"/>
      <c r="Z27" s="124"/>
      <c r="AA27" s="124"/>
      <c r="AB27" s="124"/>
      <c r="AC27" s="70"/>
    </row>
    <row r="28" spans="1:29">
      <c r="A28" s="117"/>
      <c r="B28" s="31"/>
      <c r="C28" s="32"/>
      <c r="D28" s="33"/>
      <c r="E28" s="33"/>
      <c r="F28" s="33"/>
      <c r="G28" s="33"/>
      <c r="H28" s="33"/>
      <c r="I28" s="12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122"/>
      <c r="X28" s="126"/>
      <c r="Y28" s="126"/>
      <c r="Z28" s="126"/>
      <c r="AA28" s="126"/>
      <c r="AB28" s="126"/>
      <c r="AC28" s="70"/>
    </row>
    <row r="29" ht="13.95" spans="1:29">
      <c r="A29" s="118"/>
      <c r="B29" s="26"/>
      <c r="C29" s="27"/>
      <c r="D29" s="28"/>
      <c r="E29" s="28"/>
      <c r="F29" s="28"/>
      <c r="G29" s="28"/>
      <c r="H29" s="28"/>
      <c r="I29" s="12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21"/>
      <c r="X29" s="125">
        <v>1</v>
      </c>
      <c r="Y29" s="125">
        <v>0.38</v>
      </c>
      <c r="Z29" s="125"/>
      <c r="AA29" s="125">
        <v>1.5</v>
      </c>
      <c r="AB29" s="125"/>
      <c r="AC29" s="70"/>
    </row>
    <row r="30" ht="16.35" spans="1:29">
      <c r="A30" s="42" t="s">
        <v>46</v>
      </c>
      <c r="B30" s="43"/>
      <c r="C30" s="16">
        <f t="shared" ref="C30:X30" si="0">SUM(C9:C29)</f>
        <v>0.31126</v>
      </c>
      <c r="D30" s="17">
        <f t="shared" si="0"/>
        <v>0.01891</v>
      </c>
      <c r="E30" s="17">
        <f t="shared" si="0"/>
        <v>0.03884</v>
      </c>
      <c r="F30" s="17">
        <f t="shared" si="0"/>
        <v>0.0148</v>
      </c>
      <c r="G30" s="17">
        <f t="shared" si="0"/>
        <v>0.0159</v>
      </c>
      <c r="H30" s="17">
        <f t="shared" si="0"/>
        <v>0.0031</v>
      </c>
      <c r="I30" s="119">
        <f t="shared" si="0"/>
        <v>0.00054</v>
      </c>
      <c r="J30" s="17">
        <f t="shared" si="0"/>
        <v>0.0314</v>
      </c>
      <c r="K30" s="17">
        <f t="shared" si="0"/>
        <v>0.0504</v>
      </c>
      <c r="L30" s="17">
        <f t="shared" si="0"/>
        <v>0.02</v>
      </c>
      <c r="M30" s="17">
        <f t="shared" si="0"/>
        <v>0.04636</v>
      </c>
      <c r="N30" s="17">
        <f t="shared" si="0"/>
        <v>0.0774</v>
      </c>
      <c r="O30" s="17">
        <f t="shared" si="0"/>
        <v>0.0253</v>
      </c>
      <c r="P30" s="17">
        <f t="shared" si="0"/>
        <v>0.0202</v>
      </c>
      <c r="Q30" s="17">
        <f t="shared" si="0"/>
        <v>0.0081</v>
      </c>
      <c r="R30" s="17">
        <f t="shared" si="0"/>
        <v>0.0739</v>
      </c>
      <c r="S30" s="17">
        <f t="shared" si="0"/>
        <v>0.0364</v>
      </c>
      <c r="T30" s="17">
        <f t="shared" si="0"/>
        <v>0.0446</v>
      </c>
      <c r="U30" s="17">
        <f t="shared" si="0"/>
        <v>0.144</v>
      </c>
      <c r="V30" s="17">
        <f t="shared" si="0"/>
        <v>0.0094</v>
      </c>
      <c r="W30" s="17">
        <f t="shared" si="0"/>
        <v>16</v>
      </c>
      <c r="X30" s="17">
        <f t="shared" si="0"/>
        <v>1</v>
      </c>
      <c r="Y30" s="17">
        <v>0.38</v>
      </c>
      <c r="Z30" s="17">
        <f>SUM(Z9:Z29)</f>
        <v>0.0389</v>
      </c>
      <c r="AA30" s="17">
        <v>1.5</v>
      </c>
      <c r="AB30" s="17">
        <v>6</v>
      </c>
      <c r="AC30" s="73"/>
    </row>
    <row r="31" ht="15.6" hidden="1" spans="1:29">
      <c r="A31" s="44" t="s">
        <v>47</v>
      </c>
      <c r="B31" s="45"/>
      <c r="C31" s="87">
        <f>151*C30</f>
        <v>47.00026</v>
      </c>
      <c r="D31" s="87">
        <f t="shared" ref="D31:AB31" si="1">151*D30</f>
        <v>2.85541</v>
      </c>
      <c r="E31" s="87">
        <f t="shared" si="1"/>
        <v>5.86484</v>
      </c>
      <c r="F31" s="87">
        <f t="shared" si="1"/>
        <v>2.2348</v>
      </c>
      <c r="G31" s="87">
        <f t="shared" si="1"/>
        <v>2.4009</v>
      </c>
      <c r="H31" s="87">
        <f t="shared" si="1"/>
        <v>0.4681</v>
      </c>
      <c r="I31" s="87">
        <f t="shared" si="1"/>
        <v>0.08154</v>
      </c>
      <c r="J31" s="87">
        <f t="shared" si="1"/>
        <v>4.7414</v>
      </c>
      <c r="K31" s="87">
        <f t="shared" si="1"/>
        <v>7.6104</v>
      </c>
      <c r="L31" s="87">
        <f t="shared" si="1"/>
        <v>3.02</v>
      </c>
      <c r="M31" s="87">
        <f t="shared" si="1"/>
        <v>7.00036</v>
      </c>
      <c r="N31" s="87">
        <f t="shared" si="1"/>
        <v>11.6874</v>
      </c>
      <c r="O31" s="87">
        <f t="shared" si="1"/>
        <v>3.8203</v>
      </c>
      <c r="P31" s="87">
        <f t="shared" si="1"/>
        <v>3.0502</v>
      </c>
      <c r="Q31" s="87">
        <f t="shared" si="1"/>
        <v>1.2231</v>
      </c>
      <c r="R31" s="87">
        <f t="shared" si="1"/>
        <v>11.1589</v>
      </c>
      <c r="S31" s="87">
        <f t="shared" si="1"/>
        <v>5.4964</v>
      </c>
      <c r="T31" s="87">
        <f t="shared" si="1"/>
        <v>6.7346</v>
      </c>
      <c r="U31" s="87">
        <f t="shared" si="1"/>
        <v>21.744</v>
      </c>
      <c r="V31" s="87">
        <f t="shared" si="1"/>
        <v>1.4194</v>
      </c>
      <c r="W31" s="87">
        <v>16</v>
      </c>
      <c r="X31" s="87">
        <v>1</v>
      </c>
      <c r="Y31" s="87">
        <v>0.38</v>
      </c>
      <c r="Z31" s="87">
        <f>151*Z30</f>
        <v>5.8739</v>
      </c>
      <c r="AA31" s="87">
        <v>1.5</v>
      </c>
      <c r="AB31" s="87">
        <v>6</v>
      </c>
      <c r="AC31" s="131"/>
    </row>
    <row r="32" ht="15.6" spans="1:29">
      <c r="A32" s="44" t="s">
        <v>47</v>
      </c>
      <c r="B32" s="45"/>
      <c r="C32" s="47">
        <f t="shared" ref="C32:V32" si="2">ROUND(C31,2)</f>
        <v>47</v>
      </c>
      <c r="D32" s="49">
        <f t="shared" si="2"/>
        <v>2.86</v>
      </c>
      <c r="E32" s="49">
        <f t="shared" si="2"/>
        <v>5.86</v>
      </c>
      <c r="F32" s="49">
        <f t="shared" si="2"/>
        <v>2.23</v>
      </c>
      <c r="G32" s="49">
        <f t="shared" si="2"/>
        <v>2.4</v>
      </c>
      <c r="H32" s="49">
        <f t="shared" si="2"/>
        <v>0.47</v>
      </c>
      <c r="I32" s="49">
        <f t="shared" si="2"/>
        <v>0.08</v>
      </c>
      <c r="J32" s="49">
        <f t="shared" si="2"/>
        <v>4.74</v>
      </c>
      <c r="K32" s="49">
        <f t="shared" si="2"/>
        <v>7.61</v>
      </c>
      <c r="L32" s="49">
        <f t="shared" si="2"/>
        <v>3.02</v>
      </c>
      <c r="M32" s="49">
        <f t="shared" si="2"/>
        <v>7</v>
      </c>
      <c r="N32" s="57">
        <f t="shared" si="2"/>
        <v>11.69</v>
      </c>
      <c r="O32" s="57">
        <f t="shared" si="2"/>
        <v>3.82</v>
      </c>
      <c r="P32" s="57">
        <f t="shared" si="2"/>
        <v>3.05</v>
      </c>
      <c r="Q32" s="57">
        <f t="shared" si="2"/>
        <v>1.22</v>
      </c>
      <c r="R32" s="57">
        <f t="shared" si="2"/>
        <v>11.16</v>
      </c>
      <c r="S32" s="57">
        <f t="shared" si="2"/>
        <v>5.5</v>
      </c>
      <c r="T32" s="57">
        <f t="shared" si="2"/>
        <v>6.73</v>
      </c>
      <c r="U32" s="57">
        <f t="shared" si="2"/>
        <v>21.74</v>
      </c>
      <c r="V32" s="57">
        <f t="shared" si="2"/>
        <v>1.42</v>
      </c>
      <c r="W32" s="57">
        <v>16</v>
      </c>
      <c r="X32" s="57">
        <f>ROUND(X31,2)</f>
        <v>1</v>
      </c>
      <c r="Y32" s="57">
        <v>0.38</v>
      </c>
      <c r="Z32" s="57">
        <f>ROUND(Z31,2)</f>
        <v>5.87</v>
      </c>
      <c r="AA32" s="57">
        <v>1.5</v>
      </c>
      <c r="AB32" s="57">
        <v>6</v>
      </c>
      <c r="AC32" s="75"/>
    </row>
    <row r="33" ht="15.6" spans="1:29">
      <c r="A33" s="44" t="s">
        <v>48</v>
      </c>
      <c r="B33" s="45"/>
      <c r="C33" s="47">
        <v>70</v>
      </c>
      <c r="D33" s="48">
        <v>770</v>
      </c>
      <c r="E33" s="48">
        <v>76</v>
      </c>
      <c r="F33" s="48">
        <v>85</v>
      </c>
      <c r="G33" s="48">
        <v>51</v>
      </c>
      <c r="H33" s="49">
        <v>1335</v>
      </c>
      <c r="I33" s="48">
        <v>1650</v>
      </c>
      <c r="J33" s="48">
        <v>62.37</v>
      </c>
      <c r="K33" s="48">
        <v>39.5</v>
      </c>
      <c r="L33" s="57">
        <v>222.5</v>
      </c>
      <c r="M33" s="49">
        <v>118</v>
      </c>
      <c r="N33" s="49">
        <v>31.15</v>
      </c>
      <c r="O33" s="49">
        <v>47</v>
      </c>
      <c r="P33" s="57">
        <v>55.18</v>
      </c>
      <c r="Q33" s="57">
        <v>200</v>
      </c>
      <c r="R33" s="49">
        <v>245</v>
      </c>
      <c r="S33" s="57">
        <v>290</v>
      </c>
      <c r="T33" s="57">
        <v>84.55</v>
      </c>
      <c r="U33" s="57">
        <v>80.1</v>
      </c>
      <c r="V33" s="57">
        <v>297</v>
      </c>
      <c r="W33" s="57">
        <v>7.12</v>
      </c>
      <c r="X33" s="76">
        <v>11</v>
      </c>
      <c r="Y33" s="76">
        <v>620.65</v>
      </c>
      <c r="Z33" s="76">
        <v>140</v>
      </c>
      <c r="AA33" s="76">
        <v>18</v>
      </c>
      <c r="AB33" s="76">
        <v>2.5</v>
      </c>
      <c r="AC33" s="20"/>
    </row>
    <row r="34" ht="16.35" spans="1:29">
      <c r="A34" s="50" t="s">
        <v>49</v>
      </c>
      <c r="B34" s="51"/>
      <c r="C34" s="52">
        <f t="shared" ref="C34:AB34" si="3">C32*C33</f>
        <v>3290</v>
      </c>
      <c r="D34" s="52">
        <f t="shared" si="3"/>
        <v>2202.2</v>
      </c>
      <c r="E34" s="52">
        <f t="shared" si="3"/>
        <v>445.36</v>
      </c>
      <c r="F34" s="52">
        <f t="shared" si="3"/>
        <v>189.55</v>
      </c>
      <c r="G34" s="52">
        <f t="shared" si="3"/>
        <v>122.4</v>
      </c>
      <c r="H34" s="52">
        <f t="shared" si="3"/>
        <v>627.45</v>
      </c>
      <c r="I34" s="52">
        <f t="shared" si="3"/>
        <v>132</v>
      </c>
      <c r="J34" s="52">
        <f t="shared" si="3"/>
        <v>295.6338</v>
      </c>
      <c r="K34" s="52">
        <f t="shared" si="3"/>
        <v>300.595</v>
      </c>
      <c r="L34" s="52">
        <f t="shared" si="3"/>
        <v>671.95</v>
      </c>
      <c r="M34" s="52">
        <f t="shared" si="3"/>
        <v>826</v>
      </c>
      <c r="N34" s="52">
        <f t="shared" si="3"/>
        <v>364.1435</v>
      </c>
      <c r="O34" s="52">
        <f t="shared" si="3"/>
        <v>179.54</v>
      </c>
      <c r="P34" s="52">
        <f t="shared" si="3"/>
        <v>168.299</v>
      </c>
      <c r="Q34" s="52">
        <f t="shared" si="3"/>
        <v>244</v>
      </c>
      <c r="R34" s="52">
        <f t="shared" si="3"/>
        <v>2734.2</v>
      </c>
      <c r="S34" s="52">
        <f t="shared" si="3"/>
        <v>1595</v>
      </c>
      <c r="T34" s="52">
        <f t="shared" si="3"/>
        <v>569.0215</v>
      </c>
      <c r="U34" s="52">
        <f t="shared" si="3"/>
        <v>1741.374</v>
      </c>
      <c r="V34" s="52">
        <f t="shared" si="3"/>
        <v>421.74</v>
      </c>
      <c r="W34" s="52">
        <f t="shared" si="3"/>
        <v>113.92</v>
      </c>
      <c r="X34" s="52">
        <f t="shared" si="3"/>
        <v>11</v>
      </c>
      <c r="Y34" s="52">
        <f t="shared" si="3"/>
        <v>235.847</v>
      </c>
      <c r="Z34" s="52">
        <f t="shared" si="3"/>
        <v>821.8</v>
      </c>
      <c r="AA34" s="52">
        <f t="shared" si="3"/>
        <v>27</v>
      </c>
      <c r="AB34" s="52">
        <f t="shared" si="3"/>
        <v>15</v>
      </c>
      <c r="AC34" s="77">
        <f>SUM(C34:AB34)</f>
        <v>18345.0238</v>
      </c>
    </row>
    <row r="35" ht="15.6" spans="1:29">
      <c r="A35" s="53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8">
        <f>AC34/AC2</f>
        <v>121.49022384106</v>
      </c>
    </row>
    <row r="36" customFormat="1" ht="15.6" spans="1:29">
      <c r="A36" s="55"/>
      <c r="B36" s="55"/>
      <c r="Q36" s="54"/>
      <c r="AC36" s="59"/>
    </row>
    <row r="37" customFormat="1" ht="27" customHeight="1" spans="2:17">
      <c r="B37" s="56" t="s">
        <v>50</v>
      </c>
      <c r="Q37" s="58"/>
    </row>
    <row r="38" customFormat="1" ht="27" customHeight="1" spans="2:17">
      <c r="B38" s="56" t="s">
        <v>51</v>
      </c>
      <c r="Q38" s="58"/>
    </row>
    <row r="39" customFormat="1" ht="27" customHeight="1" spans="2:2">
      <c r="B39" s="56" t="s">
        <v>52</v>
      </c>
    </row>
  </sheetData>
  <mergeCells count="41">
    <mergeCell ref="A1:AC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30"/>
  </mergeCells>
  <pageMargins left="0.0784722222222222" right="0.196527777777778" top="1.05069444444444" bottom="1.05069444444444" header="0.708333333333333" footer="0.786805555555556"/>
  <pageSetup paperSize="9" scale="70" orientation="landscape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40"/>
  <sheetViews>
    <sheetView workbookViewId="0">
      <pane ySplit="7" topLeftCell="A8" activePane="bottomLeft" state="frozen"/>
      <selection/>
      <selection pane="bottomLeft" activeCell="D10" sqref="D10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.11111111111111" customWidth="1"/>
    <col min="4" max="4" width="7.33333333333333" customWidth="1"/>
    <col min="5" max="5" width="6.22222222222222" customWidth="1"/>
    <col min="6" max="6" width="6.11111111111111" customWidth="1"/>
    <col min="7" max="7" width="6" customWidth="1"/>
    <col min="8" max="8" width="7.33333333333333" customWidth="1"/>
    <col min="9" max="9" width="7.33333333333333" style="78" customWidth="1"/>
    <col min="10" max="11" width="6.11111111111111" customWidth="1"/>
    <col min="12" max="13" width="7.11111111111111" customWidth="1"/>
    <col min="14" max="14" width="6.22222222222222" customWidth="1"/>
    <col min="15" max="15" width="5.66666666666667" customWidth="1"/>
    <col min="16" max="16" width="6.11111111111111" customWidth="1"/>
    <col min="17" max="17" width="7.55555555555556" customWidth="1"/>
    <col min="18" max="19" width="6.44444444444444" customWidth="1"/>
    <col min="20" max="20" width="5.88888888888889" customWidth="1"/>
    <col min="21" max="21" width="6.44444444444444" customWidth="1"/>
    <col min="22" max="22" width="6.88888888888889" customWidth="1"/>
    <col min="23" max="23" width="7" customWidth="1"/>
    <col min="24" max="24" width="7.11111111111111" customWidth="1"/>
    <col min="25" max="25" width="6.33333333333333" customWidth="1"/>
    <col min="26" max="26" width="6.11111111111111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2"/>
      <c r="B2" s="3" t="s">
        <v>94</v>
      </c>
      <c r="C2" s="4" t="s">
        <v>2</v>
      </c>
      <c r="D2" s="4" t="s">
        <v>3</v>
      </c>
      <c r="E2" s="4" t="s">
        <v>4</v>
      </c>
      <c r="F2" s="4" t="s">
        <v>58</v>
      </c>
      <c r="G2" s="4" t="s">
        <v>22</v>
      </c>
      <c r="H2" s="4" t="s">
        <v>95</v>
      </c>
      <c r="I2" s="89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56</v>
      </c>
      <c r="R2" s="4" t="s">
        <v>17</v>
      </c>
      <c r="S2" s="4" t="s">
        <v>78</v>
      </c>
      <c r="T2" s="4" t="s">
        <v>96</v>
      </c>
      <c r="U2" s="4" t="s">
        <v>20</v>
      </c>
      <c r="V2" s="4" t="s">
        <v>21</v>
      </c>
      <c r="W2" s="4" t="s">
        <v>97</v>
      </c>
      <c r="X2" s="4" t="s">
        <v>24</v>
      </c>
      <c r="Y2" s="4" t="s">
        <v>23</v>
      </c>
      <c r="Z2" s="4" t="s">
        <v>29</v>
      </c>
      <c r="AA2" s="95">
        <v>154</v>
      </c>
    </row>
    <row r="3" spans="1:27">
      <c r="A3" s="5"/>
      <c r="B3" s="6"/>
      <c r="C3" s="7"/>
      <c r="D3" s="7"/>
      <c r="E3" s="7"/>
      <c r="F3" s="7"/>
      <c r="G3" s="7"/>
      <c r="H3" s="7"/>
      <c r="I3" s="9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</row>
    <row r="4" spans="1:27">
      <c r="A4" s="5"/>
      <c r="B4" s="6"/>
      <c r="C4" s="7"/>
      <c r="D4" s="7"/>
      <c r="E4" s="7"/>
      <c r="F4" s="7"/>
      <c r="G4" s="7"/>
      <c r="H4" s="7"/>
      <c r="I4" s="9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96"/>
    </row>
    <row r="5" ht="12" customHeight="1" spans="1:27">
      <c r="A5" s="5"/>
      <c r="B5" s="6"/>
      <c r="C5" s="7"/>
      <c r="D5" s="7"/>
      <c r="E5" s="7"/>
      <c r="F5" s="7"/>
      <c r="G5" s="7"/>
      <c r="H5" s="7"/>
      <c r="I5" s="9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96"/>
    </row>
    <row r="6" spans="1:27">
      <c r="A6" s="5"/>
      <c r="B6" s="6"/>
      <c r="C6" s="7"/>
      <c r="D6" s="7"/>
      <c r="E6" s="7"/>
      <c r="F6" s="7"/>
      <c r="G6" s="7"/>
      <c r="H6" s="7"/>
      <c r="I6" s="9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96"/>
    </row>
    <row r="7" ht="28" customHeight="1" spans="1:27">
      <c r="A7" s="79"/>
      <c r="B7" s="9"/>
      <c r="C7" s="10"/>
      <c r="D7" s="10"/>
      <c r="E7" s="10"/>
      <c r="F7" s="10"/>
      <c r="G7" s="10"/>
      <c r="H7" s="10"/>
      <c r="I7" s="9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7"/>
    </row>
    <row r="8" ht="15" customHeight="1" spans="1:27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82">
        <v>24</v>
      </c>
      <c r="AA8" s="98" t="s">
        <v>30</v>
      </c>
    </row>
    <row r="9" spans="1:27">
      <c r="A9" s="14" t="s">
        <v>31</v>
      </c>
      <c r="B9" s="15" t="s">
        <v>98</v>
      </c>
      <c r="C9" s="16">
        <v>0.1484</v>
      </c>
      <c r="D9" s="17"/>
      <c r="E9" s="17">
        <v>0.0053</v>
      </c>
      <c r="F9" s="17">
        <v>0.015</v>
      </c>
      <c r="G9" s="17"/>
      <c r="H9" s="17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7"/>
      <c r="V9" s="67"/>
      <c r="W9" s="67"/>
      <c r="X9" s="67"/>
      <c r="Y9" s="67"/>
      <c r="Z9" s="67"/>
      <c r="AA9" s="68" t="s">
        <v>63</v>
      </c>
    </row>
    <row r="10" spans="1:27">
      <c r="A10" s="19"/>
      <c r="B10" s="20" t="s">
        <v>34</v>
      </c>
      <c r="C10" s="21"/>
      <c r="D10" s="22"/>
      <c r="E10" s="22">
        <v>0.00733</v>
      </c>
      <c r="F10" s="22"/>
      <c r="G10" s="22"/>
      <c r="H10" s="22"/>
      <c r="I10" s="23">
        <v>0.0006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69"/>
      <c r="V10" s="69"/>
      <c r="W10" s="69"/>
      <c r="X10" s="69"/>
      <c r="Y10" s="69"/>
      <c r="Z10" s="69"/>
      <c r="AA10" s="70"/>
    </row>
    <row r="11" spans="1:27">
      <c r="A11" s="19"/>
      <c r="B11" s="24" t="s">
        <v>35</v>
      </c>
      <c r="C11" s="21"/>
      <c r="D11" s="22">
        <v>0.00999</v>
      </c>
      <c r="E11" s="22"/>
      <c r="F11" s="22"/>
      <c r="G11" s="22"/>
      <c r="H11" s="22"/>
      <c r="I11" s="23"/>
      <c r="J11" s="22">
        <v>0.0314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69"/>
      <c r="V11" s="69"/>
      <c r="W11" s="69"/>
      <c r="X11" s="69"/>
      <c r="Y11" s="69"/>
      <c r="Z11" s="69"/>
      <c r="AA11" s="70"/>
    </row>
    <row r="12" spans="1:27">
      <c r="A12" s="19"/>
      <c r="B12" s="20"/>
      <c r="C12" s="21"/>
      <c r="D12" s="22"/>
      <c r="E12" s="22"/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69"/>
      <c r="V12" s="69"/>
      <c r="W12" s="69"/>
      <c r="X12" s="69"/>
      <c r="Y12" s="69"/>
      <c r="Z12" s="69"/>
      <c r="AA12" s="70"/>
    </row>
    <row r="13" ht="13.95" spans="1:27">
      <c r="A13" s="25"/>
      <c r="B13" s="26"/>
      <c r="C13" s="27"/>
      <c r="D13" s="28"/>
      <c r="E13" s="28"/>
      <c r="F13" s="28"/>
      <c r="G13" s="28"/>
      <c r="H13" s="28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71"/>
      <c r="V13" s="71"/>
      <c r="W13" s="71"/>
      <c r="X13" s="71"/>
      <c r="Y13" s="71"/>
      <c r="Z13" s="71"/>
      <c r="AA13" s="70"/>
    </row>
    <row r="14" spans="1:27">
      <c r="A14" s="14" t="s">
        <v>36</v>
      </c>
      <c r="B14" s="15" t="s">
        <v>11</v>
      </c>
      <c r="C14" s="16"/>
      <c r="D14" s="17"/>
      <c r="E14" s="17"/>
      <c r="F14" s="17"/>
      <c r="G14" s="17"/>
      <c r="H14" s="17"/>
      <c r="I14" s="18"/>
      <c r="J14" s="17"/>
      <c r="K14" s="17"/>
      <c r="L14" s="17">
        <v>0.1051</v>
      </c>
      <c r="M14" s="17"/>
      <c r="N14" s="17"/>
      <c r="O14" s="17"/>
      <c r="P14" s="17"/>
      <c r="Q14" s="17"/>
      <c r="R14" s="17"/>
      <c r="S14" s="17"/>
      <c r="T14" s="17"/>
      <c r="U14" s="67"/>
      <c r="V14" s="67"/>
      <c r="W14" s="67"/>
      <c r="X14" s="67"/>
      <c r="Y14" s="67"/>
      <c r="Z14" s="67"/>
      <c r="AA14" s="70"/>
    </row>
    <row r="15" spans="1:27">
      <c r="A15" s="19"/>
      <c r="B15" s="20"/>
      <c r="C15" s="21"/>
      <c r="D15" s="22"/>
      <c r="E15" s="22"/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9"/>
      <c r="V15" s="69"/>
      <c r="W15" s="69"/>
      <c r="X15" s="69"/>
      <c r="Y15" s="69"/>
      <c r="Z15" s="69"/>
      <c r="AA15" s="70"/>
    </row>
    <row r="16" spans="1:27">
      <c r="A16" s="19"/>
      <c r="B16" s="20"/>
      <c r="C16" s="21"/>
      <c r="D16" s="22"/>
      <c r="E16" s="22"/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69"/>
      <c r="V16" s="69"/>
      <c r="W16" s="69"/>
      <c r="X16" s="69"/>
      <c r="Y16" s="69"/>
      <c r="Z16" s="69"/>
      <c r="AA16" s="70"/>
    </row>
    <row r="17" ht="13.95" spans="1:27">
      <c r="A17" s="30"/>
      <c r="B17" s="26"/>
      <c r="C17" s="32"/>
      <c r="D17" s="33"/>
      <c r="E17" s="33"/>
      <c r="F17" s="33"/>
      <c r="G17" s="33"/>
      <c r="H17" s="33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72"/>
      <c r="V17" s="72"/>
      <c r="W17" s="72"/>
      <c r="X17" s="72"/>
      <c r="Y17" s="72"/>
      <c r="Z17" s="72"/>
      <c r="AA17" s="70"/>
    </row>
    <row r="18" ht="26.4" spans="1:27">
      <c r="A18" s="35" t="s">
        <v>37</v>
      </c>
      <c r="B18" s="36" t="s">
        <v>99</v>
      </c>
      <c r="C18" s="16"/>
      <c r="D18" s="17"/>
      <c r="E18" s="17"/>
      <c r="F18" s="17"/>
      <c r="G18" s="17"/>
      <c r="H18" s="17">
        <v>0.0246</v>
      </c>
      <c r="I18" s="18"/>
      <c r="J18" s="17"/>
      <c r="K18" s="17"/>
      <c r="L18" s="17"/>
      <c r="M18" s="17">
        <v>0.0779</v>
      </c>
      <c r="N18" s="17">
        <v>0.0104</v>
      </c>
      <c r="O18" s="17">
        <v>0.0104</v>
      </c>
      <c r="P18" s="17">
        <v>0.002322</v>
      </c>
      <c r="Q18" s="17">
        <v>0.07799</v>
      </c>
      <c r="R18" s="17"/>
      <c r="S18" s="17"/>
      <c r="T18" s="17">
        <v>0.006488</v>
      </c>
      <c r="U18" s="67"/>
      <c r="V18" s="67">
        <v>0.0062</v>
      </c>
      <c r="W18" s="67"/>
      <c r="X18" s="67"/>
      <c r="Y18" s="67"/>
      <c r="Z18" s="67"/>
      <c r="AA18" s="70"/>
    </row>
    <row r="19" spans="1:27">
      <c r="A19" s="37"/>
      <c r="B19" s="38" t="s">
        <v>100</v>
      </c>
      <c r="C19" s="21"/>
      <c r="D19" s="22">
        <v>0.0102</v>
      </c>
      <c r="E19" s="22"/>
      <c r="F19" s="22"/>
      <c r="G19" s="22"/>
      <c r="H19" s="22"/>
      <c r="I19" s="23"/>
      <c r="J19" s="22"/>
      <c r="K19" s="22"/>
      <c r="L19" s="22"/>
      <c r="M19" s="22">
        <v>0.18199</v>
      </c>
      <c r="N19" s="22">
        <v>0.0153</v>
      </c>
      <c r="O19" s="22"/>
      <c r="P19" s="22"/>
      <c r="Q19" s="22">
        <v>0.1028</v>
      </c>
      <c r="R19" s="22"/>
      <c r="S19" s="22"/>
      <c r="T19" s="22"/>
      <c r="U19" s="69"/>
      <c r="V19" s="69"/>
      <c r="W19" s="69"/>
      <c r="X19" s="69">
        <v>15</v>
      </c>
      <c r="Y19" s="69"/>
      <c r="Z19" s="69"/>
      <c r="AA19" s="70"/>
    </row>
    <row r="20" spans="1:27">
      <c r="A20" s="37"/>
      <c r="B20" s="38" t="s">
        <v>41</v>
      </c>
      <c r="C20" s="21"/>
      <c r="D20" s="22"/>
      <c r="E20" s="22">
        <v>0.001</v>
      </c>
      <c r="F20" s="22"/>
      <c r="G20" s="22">
        <v>0.0356</v>
      </c>
      <c r="H20" s="22"/>
      <c r="I20" s="23"/>
      <c r="J20" s="22"/>
      <c r="K20" s="22"/>
      <c r="L20" s="22"/>
      <c r="M20" s="22"/>
      <c r="N20" s="22"/>
      <c r="O20" s="22"/>
      <c r="P20" s="22">
        <v>0.0033</v>
      </c>
      <c r="Q20" s="22"/>
      <c r="R20" s="22">
        <v>0.0269</v>
      </c>
      <c r="S20" s="22"/>
      <c r="T20" s="22"/>
      <c r="U20" s="69"/>
      <c r="V20" s="69"/>
      <c r="W20" s="69"/>
      <c r="X20" s="69"/>
      <c r="Y20" s="69"/>
      <c r="Z20" s="69"/>
      <c r="AA20" s="70"/>
    </row>
    <row r="21" ht="12" customHeight="1" spans="1:27">
      <c r="A21" s="37"/>
      <c r="B21" s="38" t="s">
        <v>42</v>
      </c>
      <c r="C21" s="21"/>
      <c r="D21" s="22"/>
      <c r="E21" s="22">
        <v>0.00844</v>
      </c>
      <c r="F21" s="22"/>
      <c r="G21" s="22"/>
      <c r="H21" s="22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69">
        <v>0.02</v>
      </c>
      <c r="V21" s="69"/>
      <c r="W21" s="69"/>
      <c r="X21" s="69"/>
      <c r="Y21" s="69"/>
      <c r="Z21" s="69"/>
      <c r="AA21" s="70"/>
    </row>
    <row r="22" spans="1:27">
      <c r="A22" s="37"/>
      <c r="B22" s="24" t="s">
        <v>43</v>
      </c>
      <c r="C22" s="21"/>
      <c r="D22" s="22"/>
      <c r="E22" s="22"/>
      <c r="F22" s="22"/>
      <c r="G22" s="22"/>
      <c r="H22" s="22"/>
      <c r="I22" s="23"/>
      <c r="J22" s="22"/>
      <c r="K22" s="22">
        <v>0.0504</v>
      </c>
      <c r="L22" s="22"/>
      <c r="M22" s="22"/>
      <c r="N22" s="22"/>
      <c r="O22" s="22"/>
      <c r="P22" s="22"/>
      <c r="Q22" s="22"/>
      <c r="R22" s="22"/>
      <c r="S22" s="22"/>
      <c r="T22" s="22"/>
      <c r="U22" s="69"/>
      <c r="V22" s="69"/>
      <c r="W22" s="69"/>
      <c r="X22" s="69"/>
      <c r="Y22" s="69"/>
      <c r="Z22" s="69"/>
      <c r="AA22" s="70"/>
    </row>
    <row r="23" spans="1:27">
      <c r="A23" s="83"/>
      <c r="B23" s="84"/>
      <c r="C23" s="85"/>
      <c r="D23" s="86"/>
      <c r="E23" s="86"/>
      <c r="F23" s="86"/>
      <c r="G23" s="86"/>
      <c r="H23" s="86"/>
      <c r="I23" s="92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94"/>
      <c r="V23" s="94"/>
      <c r="W23" s="94"/>
      <c r="X23" s="94"/>
      <c r="Y23" s="94"/>
      <c r="Z23" s="94"/>
      <c r="AA23" s="70"/>
    </row>
    <row r="24" spans="1:27">
      <c r="A24" s="40"/>
      <c r="B24" s="41"/>
      <c r="C24" s="27"/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71"/>
      <c r="V24" s="71"/>
      <c r="W24" s="71"/>
      <c r="X24" s="71"/>
      <c r="Y24" s="71"/>
      <c r="Z24" s="71"/>
      <c r="AA24" s="70"/>
    </row>
    <row r="25" spans="1:27">
      <c r="A25" s="35" t="s">
        <v>44</v>
      </c>
      <c r="B25" s="15" t="s">
        <v>101</v>
      </c>
      <c r="C25" s="16">
        <v>0.0334</v>
      </c>
      <c r="D25" s="17"/>
      <c r="E25" s="17"/>
      <c r="F25" s="17"/>
      <c r="G25" s="17"/>
      <c r="H25" s="17"/>
      <c r="I25" s="18"/>
      <c r="J25" s="17"/>
      <c r="K25" s="17">
        <v>0.0144</v>
      </c>
      <c r="L25" s="17"/>
      <c r="M25" s="17"/>
      <c r="N25" s="17"/>
      <c r="O25" s="17"/>
      <c r="P25" s="17"/>
      <c r="Q25" s="17"/>
      <c r="R25" s="17"/>
      <c r="S25" s="17"/>
      <c r="T25" s="17"/>
      <c r="U25" s="67"/>
      <c r="V25" s="67"/>
      <c r="W25" s="67"/>
      <c r="X25" s="67">
        <v>1.5</v>
      </c>
      <c r="Y25" s="138"/>
      <c r="Z25" s="69"/>
      <c r="AA25" s="70"/>
    </row>
    <row r="26" spans="1:27">
      <c r="A26" s="37"/>
      <c r="B26" s="20" t="s">
        <v>34</v>
      </c>
      <c r="C26" s="21"/>
      <c r="D26" s="22"/>
      <c r="E26" s="22">
        <v>0.00732</v>
      </c>
      <c r="F26" s="22"/>
      <c r="G26" s="22"/>
      <c r="H26" s="22"/>
      <c r="I26" s="23">
        <v>0.0006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69"/>
      <c r="V26" s="69"/>
      <c r="W26" s="69"/>
      <c r="X26" s="69"/>
      <c r="Y26" s="69"/>
      <c r="Z26" s="69"/>
      <c r="AA26" s="70"/>
    </row>
    <row r="27" spans="1:27">
      <c r="A27" s="37"/>
      <c r="B27" s="20" t="s">
        <v>97</v>
      </c>
      <c r="C27" s="21"/>
      <c r="D27" s="22"/>
      <c r="E27" s="22"/>
      <c r="F27" s="22"/>
      <c r="G27" s="22"/>
      <c r="H27" s="22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69"/>
      <c r="V27" s="69"/>
      <c r="W27" s="69">
        <v>0.02315</v>
      </c>
      <c r="X27" s="69"/>
      <c r="Y27" s="69"/>
      <c r="Z27" s="69"/>
      <c r="AA27" s="73"/>
    </row>
    <row r="28" ht="16.35" spans="1:27">
      <c r="A28" s="83"/>
      <c r="B28" s="142"/>
      <c r="C28" s="85"/>
      <c r="D28" s="86"/>
      <c r="E28" s="86"/>
      <c r="F28" s="86"/>
      <c r="G28" s="86"/>
      <c r="H28" s="86"/>
      <c r="I28" s="92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94"/>
      <c r="V28" s="94"/>
      <c r="W28" s="94"/>
      <c r="X28" s="94"/>
      <c r="Y28" s="94"/>
      <c r="Z28" s="94"/>
      <c r="AA28" s="172"/>
    </row>
    <row r="29" spans="1:27">
      <c r="A29" s="40"/>
      <c r="B29" s="26"/>
      <c r="C29" s="27"/>
      <c r="D29" s="28"/>
      <c r="E29" s="28"/>
      <c r="F29" s="28"/>
      <c r="G29" s="28"/>
      <c r="H29" s="28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71"/>
      <c r="V29" s="71"/>
      <c r="W29" s="71"/>
      <c r="X29" s="71"/>
      <c r="Y29" s="71">
        <v>1</v>
      </c>
      <c r="Z29" s="71">
        <v>0.5</v>
      </c>
      <c r="AA29" s="132"/>
    </row>
    <row r="30" ht="15.6" spans="1:27">
      <c r="A30" s="42" t="s">
        <v>46</v>
      </c>
      <c r="B30" s="43"/>
      <c r="C30" s="16">
        <f t="shared" ref="C30:Z30" si="0">SUM(C9:C29)</f>
        <v>0.1818</v>
      </c>
      <c r="D30" s="17">
        <f t="shared" si="0"/>
        <v>0.02019</v>
      </c>
      <c r="E30" s="17">
        <f t="shared" si="0"/>
        <v>0.02939</v>
      </c>
      <c r="F30" s="17">
        <f t="shared" si="0"/>
        <v>0.015</v>
      </c>
      <c r="G30" s="17">
        <f t="shared" si="0"/>
        <v>0.0356</v>
      </c>
      <c r="H30" s="17">
        <f t="shared" si="0"/>
        <v>0.0246</v>
      </c>
      <c r="I30" s="17">
        <f t="shared" si="0"/>
        <v>0.0012</v>
      </c>
      <c r="J30" s="17">
        <f t="shared" si="0"/>
        <v>0.0314</v>
      </c>
      <c r="K30" s="17">
        <f t="shared" si="0"/>
        <v>0.0648</v>
      </c>
      <c r="L30" s="17">
        <f t="shared" si="0"/>
        <v>0.1051</v>
      </c>
      <c r="M30" s="17">
        <f t="shared" si="0"/>
        <v>0.25989</v>
      </c>
      <c r="N30" s="17">
        <f t="shared" si="0"/>
        <v>0.0257</v>
      </c>
      <c r="O30" s="17">
        <f t="shared" si="0"/>
        <v>0.0104</v>
      </c>
      <c r="P30" s="17">
        <f t="shared" si="0"/>
        <v>0.005622</v>
      </c>
      <c r="Q30" s="17">
        <f t="shared" si="0"/>
        <v>0.18079</v>
      </c>
      <c r="R30" s="17">
        <f t="shared" si="0"/>
        <v>0.0269</v>
      </c>
      <c r="S30" s="17">
        <v>0.044</v>
      </c>
      <c r="T30" s="17">
        <f>SUM(T9:T29)</f>
        <v>0.006488</v>
      </c>
      <c r="U30" s="17">
        <f>SUM(U9:U29)</f>
        <v>0.02</v>
      </c>
      <c r="V30" s="17">
        <f>SUM(V9:V29)</f>
        <v>0.0062</v>
      </c>
      <c r="W30" s="17">
        <f>SUM(W9:W29)</f>
        <v>0.02315</v>
      </c>
      <c r="X30" s="17">
        <v>245</v>
      </c>
      <c r="Y30" s="17">
        <v>1</v>
      </c>
      <c r="Z30" s="17">
        <v>0.5</v>
      </c>
      <c r="AA30" s="15"/>
    </row>
    <row r="31" ht="15.6" hidden="1" spans="1:27">
      <c r="A31" s="44" t="s">
        <v>47</v>
      </c>
      <c r="B31" s="45"/>
      <c r="C31" s="87">
        <f>154*C30</f>
        <v>27.9972</v>
      </c>
      <c r="D31" s="87">
        <f t="shared" ref="D31:Z31" si="1">154*D30</f>
        <v>3.10926</v>
      </c>
      <c r="E31" s="87">
        <f t="shared" si="1"/>
        <v>4.52606</v>
      </c>
      <c r="F31" s="87">
        <f t="shared" si="1"/>
        <v>2.31</v>
      </c>
      <c r="G31" s="87">
        <f t="shared" si="1"/>
        <v>5.4824</v>
      </c>
      <c r="H31" s="87">
        <v>4</v>
      </c>
      <c r="I31" s="87">
        <f t="shared" si="1"/>
        <v>0.1848</v>
      </c>
      <c r="J31" s="87">
        <f t="shared" si="1"/>
        <v>4.8356</v>
      </c>
      <c r="K31" s="87">
        <f t="shared" si="1"/>
        <v>9.9792</v>
      </c>
      <c r="L31" s="87">
        <f t="shared" si="1"/>
        <v>16.1854</v>
      </c>
      <c r="M31" s="87">
        <f t="shared" si="1"/>
        <v>40.02306</v>
      </c>
      <c r="N31" s="87">
        <f t="shared" si="1"/>
        <v>3.9578</v>
      </c>
      <c r="O31" s="87">
        <f t="shared" si="1"/>
        <v>1.6016</v>
      </c>
      <c r="P31" s="87">
        <f t="shared" si="1"/>
        <v>0.865788</v>
      </c>
      <c r="Q31" s="87">
        <f t="shared" si="1"/>
        <v>27.84166</v>
      </c>
      <c r="R31" s="87">
        <f t="shared" si="1"/>
        <v>4.1426</v>
      </c>
      <c r="S31" s="87"/>
      <c r="T31" s="87">
        <f>154*T30</f>
        <v>0.999152</v>
      </c>
      <c r="U31" s="87">
        <f>154*U30</f>
        <v>3.08</v>
      </c>
      <c r="V31" s="87">
        <f>154*V30</f>
        <v>0.9548</v>
      </c>
      <c r="W31" s="87">
        <f>154*W30</f>
        <v>3.5651</v>
      </c>
      <c r="X31" s="87">
        <v>245</v>
      </c>
      <c r="Y31" s="87">
        <v>1</v>
      </c>
      <c r="Z31" s="87">
        <v>0.5</v>
      </c>
      <c r="AA31" s="20"/>
    </row>
    <row r="32" ht="15.6" hidden="1" spans="1:27">
      <c r="A32" s="170" t="s">
        <v>102</v>
      </c>
      <c r="B32" s="171"/>
      <c r="C32" s="87"/>
      <c r="D32" s="87">
        <v>-0.33</v>
      </c>
      <c r="E32" s="87"/>
      <c r="F32" s="87"/>
      <c r="G32" s="87"/>
      <c r="H32" s="87"/>
      <c r="I32" s="87"/>
      <c r="J32" s="87"/>
      <c r="K32" s="87"/>
      <c r="L32" s="87"/>
      <c r="M32" s="87">
        <v>-21.28</v>
      </c>
      <c r="N32" s="87"/>
      <c r="O32" s="87"/>
      <c r="P32" s="87"/>
      <c r="Q32" s="87"/>
      <c r="R32" s="87"/>
      <c r="S32" s="87">
        <v>5.1</v>
      </c>
      <c r="T32" s="87">
        <v>0.7</v>
      </c>
      <c r="U32" s="87"/>
      <c r="V32" s="87"/>
      <c r="W32" s="87"/>
      <c r="X32" s="87"/>
      <c r="Y32" s="87"/>
      <c r="Z32" s="87"/>
      <c r="AA32" s="20"/>
    </row>
    <row r="33" ht="15.6" spans="1:27">
      <c r="A33" s="44" t="s">
        <v>47</v>
      </c>
      <c r="B33" s="45"/>
      <c r="C33" s="47">
        <f t="shared" ref="C33:K33" si="2">ROUND(C31,2)</f>
        <v>28</v>
      </c>
      <c r="D33" s="49">
        <v>2.78</v>
      </c>
      <c r="E33" s="49">
        <f t="shared" si="2"/>
        <v>4.53</v>
      </c>
      <c r="F33" s="49">
        <f t="shared" si="2"/>
        <v>2.31</v>
      </c>
      <c r="G33" s="49">
        <f t="shared" si="2"/>
        <v>5.48</v>
      </c>
      <c r="H33" s="49">
        <f t="shared" si="2"/>
        <v>4</v>
      </c>
      <c r="I33" s="49">
        <f t="shared" si="2"/>
        <v>0.18</v>
      </c>
      <c r="J33" s="49">
        <f t="shared" si="2"/>
        <v>4.84</v>
      </c>
      <c r="K33" s="49">
        <f t="shared" si="2"/>
        <v>9.98</v>
      </c>
      <c r="L33" s="49">
        <v>81</v>
      </c>
      <c r="M33" s="49">
        <v>18.74</v>
      </c>
      <c r="N33" s="57">
        <f t="shared" ref="M33:R33" si="3">ROUND(N31,2)</f>
        <v>3.96</v>
      </c>
      <c r="O33" s="57">
        <f t="shared" si="3"/>
        <v>1.6</v>
      </c>
      <c r="P33" s="57">
        <f t="shared" si="3"/>
        <v>0.87</v>
      </c>
      <c r="Q33" s="57">
        <f t="shared" si="3"/>
        <v>27.84</v>
      </c>
      <c r="R33" s="57">
        <f t="shared" si="3"/>
        <v>4.14</v>
      </c>
      <c r="S33" s="57">
        <v>5.1</v>
      </c>
      <c r="T33" s="57">
        <v>1.7</v>
      </c>
      <c r="U33" s="57">
        <f>ROUND(U31,2)</f>
        <v>3.08</v>
      </c>
      <c r="V33" s="57">
        <f>ROUND(V31,2)</f>
        <v>0.95</v>
      </c>
      <c r="W33" s="57">
        <f>ROUND(W31,2)</f>
        <v>3.57</v>
      </c>
      <c r="X33" s="57">
        <f>ROUND(X31,2)</f>
        <v>245</v>
      </c>
      <c r="Y33" s="57">
        <v>1</v>
      </c>
      <c r="Z33" s="57">
        <v>0.5</v>
      </c>
      <c r="AA33" s="20"/>
    </row>
    <row r="34" ht="15.6" spans="1:27">
      <c r="A34" s="44" t="s">
        <v>48</v>
      </c>
      <c r="B34" s="45"/>
      <c r="C34" s="47">
        <v>70</v>
      </c>
      <c r="D34" s="48">
        <v>770</v>
      </c>
      <c r="E34" s="48">
        <v>76</v>
      </c>
      <c r="F34" s="48">
        <v>160</v>
      </c>
      <c r="G34" s="48">
        <v>35.6</v>
      </c>
      <c r="H34" s="49">
        <v>230</v>
      </c>
      <c r="I34" s="48">
        <v>1650</v>
      </c>
      <c r="J34" s="48">
        <v>62.37</v>
      </c>
      <c r="K34" s="48">
        <v>39.5</v>
      </c>
      <c r="L34" s="49">
        <v>40</v>
      </c>
      <c r="M34" s="49">
        <v>31.15</v>
      </c>
      <c r="N34" s="49">
        <v>47</v>
      </c>
      <c r="O34" s="57">
        <v>55.18</v>
      </c>
      <c r="P34" s="57">
        <v>200</v>
      </c>
      <c r="Q34" s="49">
        <v>245</v>
      </c>
      <c r="R34" s="49">
        <v>80.1</v>
      </c>
      <c r="S34" s="49">
        <v>118</v>
      </c>
      <c r="T34" s="49">
        <v>44</v>
      </c>
      <c r="U34" s="57">
        <v>222.5</v>
      </c>
      <c r="V34" s="57">
        <v>297</v>
      </c>
      <c r="W34" s="57">
        <v>180</v>
      </c>
      <c r="X34" s="57">
        <v>7.12</v>
      </c>
      <c r="Y34" s="57">
        <v>11</v>
      </c>
      <c r="Z34" s="57">
        <v>20</v>
      </c>
      <c r="AA34" s="75"/>
    </row>
    <row r="35" ht="16.35" spans="1:27">
      <c r="A35" s="50" t="s">
        <v>49</v>
      </c>
      <c r="B35" s="51"/>
      <c r="C35" s="88">
        <f t="shared" ref="C35:Z35" si="4">C33*C34</f>
        <v>1960</v>
      </c>
      <c r="D35" s="88">
        <f t="shared" si="4"/>
        <v>2140.6</v>
      </c>
      <c r="E35" s="88">
        <f t="shared" si="4"/>
        <v>344.28</v>
      </c>
      <c r="F35" s="88">
        <f t="shared" si="4"/>
        <v>369.6</v>
      </c>
      <c r="G35" s="88">
        <f t="shared" si="4"/>
        <v>195.088</v>
      </c>
      <c r="H35" s="88">
        <f t="shared" si="4"/>
        <v>920</v>
      </c>
      <c r="I35" s="88">
        <f t="shared" si="4"/>
        <v>297</v>
      </c>
      <c r="J35" s="88">
        <f t="shared" si="4"/>
        <v>301.8708</v>
      </c>
      <c r="K35" s="88">
        <f t="shared" si="4"/>
        <v>394.21</v>
      </c>
      <c r="L35" s="88">
        <f t="shared" si="4"/>
        <v>3240</v>
      </c>
      <c r="M35" s="88">
        <f t="shared" si="4"/>
        <v>583.751</v>
      </c>
      <c r="N35" s="88">
        <f t="shared" si="4"/>
        <v>186.12</v>
      </c>
      <c r="O35" s="88">
        <f t="shared" si="4"/>
        <v>88.288</v>
      </c>
      <c r="P35" s="88">
        <f t="shared" si="4"/>
        <v>174</v>
      </c>
      <c r="Q35" s="88">
        <f t="shared" si="4"/>
        <v>6820.8</v>
      </c>
      <c r="R35" s="88">
        <f t="shared" si="4"/>
        <v>331.614</v>
      </c>
      <c r="S35" s="88">
        <f t="shared" si="4"/>
        <v>601.8</v>
      </c>
      <c r="T35" s="88">
        <f t="shared" si="4"/>
        <v>74.8</v>
      </c>
      <c r="U35" s="88">
        <f t="shared" si="4"/>
        <v>685.3</v>
      </c>
      <c r="V35" s="88">
        <f t="shared" si="4"/>
        <v>282.15</v>
      </c>
      <c r="W35" s="88">
        <f t="shared" si="4"/>
        <v>642.6</v>
      </c>
      <c r="X35" s="88">
        <f t="shared" si="4"/>
        <v>1744.4</v>
      </c>
      <c r="Y35" s="88">
        <f t="shared" si="4"/>
        <v>11</v>
      </c>
      <c r="Z35" s="88">
        <f t="shared" si="4"/>
        <v>10</v>
      </c>
      <c r="AA35" s="77">
        <f>SUM(C35:Z35)</f>
        <v>22399.2718</v>
      </c>
    </row>
    <row r="36" ht="15.6" spans="1:27">
      <c r="A36" s="53"/>
      <c r="B36" s="53"/>
      <c r="C36" s="54"/>
      <c r="D36" s="54"/>
      <c r="E36" s="54"/>
      <c r="F36" s="54"/>
      <c r="G36" s="54"/>
      <c r="H36" s="54"/>
      <c r="I36" s="9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8">
        <f>AA35/AA2</f>
        <v>145.449816883117</v>
      </c>
    </row>
    <row r="37" customFormat="1" ht="15.6" spans="1:27">
      <c r="A37" s="55"/>
      <c r="B37" s="55"/>
      <c r="I37" s="78"/>
      <c r="Q37" s="54"/>
      <c r="AA37" s="59"/>
    </row>
    <row r="38" customFormat="1" ht="27" customHeight="1" spans="2:17">
      <c r="B38" s="56" t="s">
        <v>50</v>
      </c>
      <c r="Q38" s="58"/>
    </row>
    <row r="39" customFormat="1" ht="27" customHeight="1" spans="2:17">
      <c r="B39" s="56" t="s">
        <v>51</v>
      </c>
      <c r="Q39" s="58"/>
    </row>
    <row r="40" customFormat="1" ht="27" customHeight="1" spans="2:2">
      <c r="B40" s="56" t="s">
        <v>52</v>
      </c>
    </row>
  </sheetData>
  <mergeCells count="40">
    <mergeCell ref="A1:AA1"/>
    <mergeCell ref="A30:B30"/>
    <mergeCell ref="A31:B31"/>
    <mergeCell ref="A32:B32"/>
    <mergeCell ref="A33:B33"/>
    <mergeCell ref="A34:B34"/>
    <mergeCell ref="A35:B35"/>
    <mergeCell ref="A36:B36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Z40"/>
  <sheetViews>
    <sheetView workbookViewId="0">
      <pane ySplit="7" topLeftCell="A31" activePane="bottomLeft" state="frozen"/>
      <selection/>
      <selection pane="bottomLeft" activeCell="A37" sqref="$A37:$XFD37"/>
    </sheetView>
  </sheetViews>
  <sheetFormatPr defaultColWidth="11.537037037037" defaultRowHeight="13.2"/>
  <cols>
    <col min="1" max="1" width="6.33333333333333" customWidth="1"/>
    <col min="2" max="2" width="28.4444444444444" customWidth="1"/>
    <col min="3" max="3" width="7.11111111111111" customWidth="1"/>
    <col min="4" max="4" width="7.33333333333333" customWidth="1"/>
    <col min="5" max="5" width="6.55555555555556" customWidth="1"/>
    <col min="6" max="6" width="7" customWidth="1"/>
    <col min="7" max="9" width="6" customWidth="1"/>
    <col min="10" max="11" width="6.55555555555556" customWidth="1"/>
    <col min="12" max="12" width="7" customWidth="1"/>
    <col min="13" max="14" width="7.44444444444444" customWidth="1"/>
    <col min="15" max="15" width="6.55555555555556" customWidth="1"/>
    <col min="16" max="17" width="6.11111111111111" customWidth="1"/>
    <col min="18" max="18" width="6.22222222222222" customWidth="1"/>
    <col min="19" max="19" width="6.44444444444444" customWidth="1"/>
    <col min="20" max="20" width="6.22222222222222" customWidth="1"/>
    <col min="21" max="22" width="7.33333333333333" customWidth="1"/>
    <col min="23" max="23" width="6.22222222222222" customWidth="1"/>
    <col min="24" max="24" width="7" customWidth="1"/>
    <col min="25" max="25" width="5.11111111111111" customWidth="1"/>
    <col min="26" max="26" width="9.22222222222222" customWidth="1"/>
  </cols>
  <sheetData>
    <row r="1" s="1" customFormat="1" ht="43" customHeight="1" spans="1:1">
      <c r="A1" s="1" t="s">
        <v>0</v>
      </c>
    </row>
    <row r="2" customHeight="1" spans="1:26">
      <c r="A2" s="2"/>
      <c r="B2" s="3" t="s">
        <v>103</v>
      </c>
      <c r="C2" s="4" t="s">
        <v>2</v>
      </c>
      <c r="D2" s="4" t="s">
        <v>3</v>
      </c>
      <c r="E2" s="4" t="s">
        <v>4</v>
      </c>
      <c r="F2" s="4" t="s">
        <v>8</v>
      </c>
      <c r="G2" s="4" t="s">
        <v>58</v>
      </c>
      <c r="H2" s="4" t="s">
        <v>75</v>
      </c>
      <c r="I2" s="4" t="s">
        <v>57</v>
      </c>
      <c r="J2" s="4" t="s">
        <v>9</v>
      </c>
      <c r="K2" s="4" t="s">
        <v>10</v>
      </c>
      <c r="L2" s="4" t="s">
        <v>55</v>
      </c>
      <c r="M2" s="4" t="s">
        <v>104</v>
      </c>
      <c r="N2" s="4" t="s">
        <v>73</v>
      </c>
      <c r="O2" s="4" t="s">
        <v>5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20</v>
      </c>
      <c r="U2" s="4" t="s">
        <v>60</v>
      </c>
      <c r="V2" s="4" t="s">
        <v>21</v>
      </c>
      <c r="W2" s="4" t="s">
        <v>24</v>
      </c>
      <c r="X2" s="4" t="s">
        <v>61</v>
      </c>
      <c r="Y2" s="60" t="s">
        <v>23</v>
      </c>
      <c r="Z2" s="61">
        <v>156</v>
      </c>
    </row>
    <row r="3" spans="1:26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2"/>
      <c r="Z3" s="63"/>
    </row>
    <row r="4" spans="1:26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2"/>
      <c r="Z4" s="63"/>
    </row>
    <row r="5" ht="12" customHeight="1" spans="1:26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2"/>
      <c r="Z5" s="63"/>
    </row>
    <row r="6" spans="1:26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2"/>
      <c r="Z6" s="63"/>
    </row>
    <row r="7" ht="28" customHeight="1" spans="1:26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4"/>
      <c r="Z7" s="65"/>
    </row>
    <row r="8" ht="16" customHeight="1" spans="1:26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66" t="s">
        <v>30</v>
      </c>
    </row>
    <row r="9" spans="1:26">
      <c r="A9" s="14" t="s">
        <v>31</v>
      </c>
      <c r="B9" s="15" t="s">
        <v>105</v>
      </c>
      <c r="C9" s="16">
        <v>0.150268</v>
      </c>
      <c r="D9" s="17"/>
      <c r="E9" s="17">
        <v>0.0054</v>
      </c>
      <c r="F9" s="18"/>
      <c r="G9" s="17"/>
      <c r="H9" s="17">
        <v>0.025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7"/>
      <c r="Y9" s="67"/>
      <c r="Z9" s="68" t="s">
        <v>106</v>
      </c>
    </row>
    <row r="10" spans="1:26">
      <c r="A10" s="19"/>
      <c r="B10" s="20" t="s">
        <v>107</v>
      </c>
      <c r="C10" s="21"/>
      <c r="D10" s="22"/>
      <c r="E10" s="22">
        <v>0.0073</v>
      </c>
      <c r="F10" s="23">
        <v>0.00055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69"/>
      <c r="Y10" s="69"/>
      <c r="Z10" s="70"/>
    </row>
    <row r="11" spans="1:26">
      <c r="A11" s="19"/>
      <c r="B11" s="24" t="s">
        <v>108</v>
      </c>
      <c r="C11" s="21"/>
      <c r="D11" s="22">
        <v>0.0099</v>
      </c>
      <c r="E11" s="22"/>
      <c r="F11" s="23"/>
      <c r="G11" s="22"/>
      <c r="H11" s="22"/>
      <c r="I11" s="22"/>
      <c r="J11" s="22">
        <v>0.0314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69"/>
      <c r="Y11" s="69"/>
      <c r="Z11" s="70"/>
    </row>
    <row r="12" spans="1:26">
      <c r="A12" s="19"/>
      <c r="B12" s="20"/>
      <c r="C12" s="21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69"/>
      <c r="Y12" s="69"/>
      <c r="Z12" s="70"/>
    </row>
    <row r="13" ht="13.95" spans="1:26">
      <c r="A13" s="25"/>
      <c r="B13" s="26"/>
      <c r="C13" s="27"/>
      <c r="D13" s="28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71"/>
      <c r="Y13" s="71"/>
      <c r="Z13" s="70"/>
    </row>
    <row r="14" spans="1:26">
      <c r="A14" s="14" t="s">
        <v>36</v>
      </c>
      <c r="B14" s="15" t="s">
        <v>55</v>
      </c>
      <c r="C14" s="16"/>
      <c r="D14" s="17"/>
      <c r="E14" s="17"/>
      <c r="F14" s="18"/>
      <c r="G14" s="17"/>
      <c r="H14" s="17"/>
      <c r="I14" s="17"/>
      <c r="J14" s="17"/>
      <c r="K14" s="17"/>
      <c r="L14" s="17">
        <v>0.125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67"/>
      <c r="Y14" s="67"/>
      <c r="Z14" s="70"/>
    </row>
    <row r="15" spans="1:26">
      <c r="A15" s="19"/>
      <c r="B15" s="20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69"/>
      <c r="Y15" s="69"/>
      <c r="Z15" s="70"/>
    </row>
    <row r="16" spans="1:26">
      <c r="A16" s="19"/>
      <c r="B16" s="20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9"/>
      <c r="Y16" s="69"/>
      <c r="Z16" s="70"/>
    </row>
    <row r="17" ht="13.95" spans="1:26">
      <c r="A17" s="30"/>
      <c r="B17" s="31"/>
      <c r="C17" s="32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72"/>
      <c r="Y17" s="72"/>
      <c r="Z17" s="70"/>
    </row>
    <row r="18" spans="1:26">
      <c r="A18" s="35" t="s">
        <v>37</v>
      </c>
      <c r="B18" s="36" t="s">
        <v>109</v>
      </c>
      <c r="C18" s="16"/>
      <c r="D18" s="17">
        <v>0.0024</v>
      </c>
      <c r="E18" s="17"/>
      <c r="F18" s="18"/>
      <c r="G18" s="17"/>
      <c r="H18" s="17"/>
      <c r="I18" s="17"/>
      <c r="J18" s="17"/>
      <c r="K18" s="17"/>
      <c r="L18" s="17"/>
      <c r="M18" s="17">
        <v>0.07699</v>
      </c>
      <c r="N18" s="17"/>
      <c r="O18" s="17">
        <v>0.012</v>
      </c>
      <c r="P18" s="17">
        <v>0.0779</v>
      </c>
      <c r="Q18" s="17">
        <v>0.01044</v>
      </c>
      <c r="R18" s="17">
        <v>0.01</v>
      </c>
      <c r="S18" s="17">
        <v>0.00245</v>
      </c>
      <c r="T18" s="17"/>
      <c r="U18" s="17"/>
      <c r="V18" s="17"/>
      <c r="W18" s="17">
        <v>4</v>
      </c>
      <c r="X18" s="67"/>
      <c r="Y18" s="67"/>
      <c r="Z18" s="70"/>
    </row>
    <row r="19" ht="26.4" spans="1:26">
      <c r="A19" s="37"/>
      <c r="B19" s="38" t="s">
        <v>110</v>
      </c>
      <c r="C19" s="21"/>
      <c r="D19" s="22"/>
      <c r="E19" s="22"/>
      <c r="F19" s="23"/>
      <c r="G19" s="22"/>
      <c r="H19" s="22"/>
      <c r="I19" s="22"/>
      <c r="J19" s="22">
        <v>0.0104</v>
      </c>
      <c r="K19" s="22"/>
      <c r="L19" s="22"/>
      <c r="M19" s="22"/>
      <c r="N19" s="22">
        <v>0.0603</v>
      </c>
      <c r="O19" s="22"/>
      <c r="P19" s="22"/>
      <c r="Q19" s="22">
        <v>0.0154</v>
      </c>
      <c r="R19" s="22">
        <v>0.0153</v>
      </c>
      <c r="S19" s="22">
        <v>0.00644</v>
      </c>
      <c r="T19" s="22"/>
      <c r="U19" s="22"/>
      <c r="V19" s="22">
        <v>0.00394</v>
      </c>
      <c r="W19" s="22">
        <v>7</v>
      </c>
      <c r="X19" s="69"/>
      <c r="Y19" s="69"/>
      <c r="Z19" s="70"/>
    </row>
    <row r="20" spans="1:26">
      <c r="A20" s="37"/>
      <c r="B20" s="38" t="s">
        <v>66</v>
      </c>
      <c r="C20" s="21"/>
      <c r="D20" s="22">
        <v>0.0072</v>
      </c>
      <c r="E20" s="22"/>
      <c r="F20" s="23"/>
      <c r="G20" s="22"/>
      <c r="H20" s="22"/>
      <c r="I20" s="22">
        <v>0.04646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69"/>
      <c r="Y20" s="69"/>
      <c r="Z20" s="70"/>
    </row>
    <row r="21" spans="1:26">
      <c r="A21" s="37"/>
      <c r="B21" s="39" t="s">
        <v>42</v>
      </c>
      <c r="C21" s="21"/>
      <c r="D21" s="22"/>
      <c r="E21" s="22">
        <v>0.00844</v>
      </c>
      <c r="F21" s="2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>
        <v>0.02</v>
      </c>
      <c r="U21" s="22"/>
      <c r="V21" s="22"/>
      <c r="W21" s="22"/>
      <c r="X21" s="69"/>
      <c r="Y21" s="69"/>
      <c r="Z21" s="70"/>
    </row>
    <row r="22" spans="1:26">
      <c r="A22" s="37"/>
      <c r="B22" s="24" t="s">
        <v>43</v>
      </c>
      <c r="C22" s="21"/>
      <c r="D22" s="22"/>
      <c r="E22" s="22"/>
      <c r="F22" s="23"/>
      <c r="G22" s="22"/>
      <c r="H22" s="22"/>
      <c r="I22" s="22"/>
      <c r="J22" s="22"/>
      <c r="K22" s="22">
        <v>0.0514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69"/>
      <c r="Y22" s="69"/>
      <c r="Z22" s="70"/>
    </row>
    <row r="23" spans="1:26">
      <c r="A23" s="83"/>
      <c r="B23" s="84"/>
      <c r="C23" s="85"/>
      <c r="D23" s="86"/>
      <c r="E23" s="86"/>
      <c r="F23" s="92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94"/>
      <c r="Y23" s="94"/>
      <c r="Z23" s="70"/>
    </row>
    <row r="24" spans="1:26">
      <c r="A24" s="40"/>
      <c r="B24" s="41"/>
      <c r="C24" s="27"/>
      <c r="D24" s="28"/>
      <c r="E24" s="28"/>
      <c r="F24" s="2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71"/>
      <c r="Y24" s="71"/>
      <c r="Z24" s="70"/>
    </row>
    <row r="25" spans="1:26">
      <c r="A25" s="35" t="s">
        <v>44</v>
      </c>
      <c r="B25" s="15" t="s">
        <v>68</v>
      </c>
      <c r="C25" s="16">
        <v>0.0164</v>
      </c>
      <c r="D25" s="17">
        <v>0.0022</v>
      </c>
      <c r="E25" s="17">
        <v>0.01</v>
      </c>
      <c r="F25" s="18"/>
      <c r="G25" s="17">
        <v>0.0051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0.077</v>
      </c>
      <c r="V25" s="17"/>
      <c r="W25" s="17">
        <v>8</v>
      </c>
      <c r="X25" s="67">
        <v>8</v>
      </c>
      <c r="Y25" s="67"/>
      <c r="Z25" s="70"/>
    </row>
    <row r="26" spans="1:26">
      <c r="A26" s="37"/>
      <c r="B26" s="20" t="s">
        <v>69</v>
      </c>
      <c r="C26" s="21"/>
      <c r="D26" s="22"/>
      <c r="E26" s="22">
        <v>0.0033</v>
      </c>
      <c r="F26" s="23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0.0253</v>
      </c>
      <c r="W26" s="22"/>
      <c r="X26" s="69"/>
      <c r="Y26" s="69"/>
      <c r="Z26" s="70"/>
    </row>
    <row r="27" spans="1:26">
      <c r="A27" s="37"/>
      <c r="B27" s="31" t="s">
        <v>107</v>
      </c>
      <c r="C27" s="32"/>
      <c r="D27" s="33"/>
      <c r="E27" s="33">
        <v>0.00744</v>
      </c>
      <c r="F27" s="34">
        <v>0.00055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72"/>
      <c r="Y27" s="72"/>
      <c r="Z27" s="70"/>
    </row>
    <row r="28" spans="1:26">
      <c r="A28" s="37"/>
      <c r="B28" s="31"/>
      <c r="C28" s="32"/>
      <c r="D28" s="33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72"/>
      <c r="Y28" s="72"/>
      <c r="Z28" s="70"/>
    </row>
    <row r="29" spans="1:26">
      <c r="A29" s="83"/>
      <c r="B29" s="142"/>
      <c r="C29" s="85"/>
      <c r="D29" s="86"/>
      <c r="E29" s="86"/>
      <c r="F29" s="92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94"/>
      <c r="Y29" s="94"/>
      <c r="Z29" s="151"/>
    </row>
    <row r="30" spans="1:26">
      <c r="A30" s="40"/>
      <c r="B30" s="26"/>
      <c r="C30" s="27"/>
      <c r="D30" s="28"/>
      <c r="E30" s="28"/>
      <c r="F30" s="29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71"/>
      <c r="Y30" s="71">
        <v>1</v>
      </c>
      <c r="Z30" s="73"/>
    </row>
    <row r="31" ht="15.6" spans="1:26">
      <c r="A31" s="42" t="s">
        <v>46</v>
      </c>
      <c r="B31" s="43"/>
      <c r="C31" s="16">
        <f t="shared" ref="C31:W31" si="0">SUM(C9:C30)</f>
        <v>0.166668</v>
      </c>
      <c r="D31" s="17">
        <f t="shared" si="0"/>
        <v>0.0217</v>
      </c>
      <c r="E31" s="17">
        <f t="shared" si="0"/>
        <v>0.04188</v>
      </c>
      <c r="F31" s="17">
        <f t="shared" si="0"/>
        <v>0.0011</v>
      </c>
      <c r="G31" s="17">
        <f t="shared" si="0"/>
        <v>0.0051</v>
      </c>
      <c r="H31" s="17">
        <f t="shared" si="0"/>
        <v>0.025</v>
      </c>
      <c r="I31" s="17">
        <f t="shared" si="0"/>
        <v>0.04646</v>
      </c>
      <c r="J31" s="17">
        <f t="shared" si="0"/>
        <v>0.0418</v>
      </c>
      <c r="K31" s="17">
        <f t="shared" si="0"/>
        <v>0.0514</v>
      </c>
      <c r="L31" s="17">
        <f t="shared" si="0"/>
        <v>0.125</v>
      </c>
      <c r="M31" s="17">
        <f t="shared" si="0"/>
        <v>0.07699</v>
      </c>
      <c r="N31" s="17">
        <f t="shared" si="0"/>
        <v>0.0603</v>
      </c>
      <c r="O31" s="17">
        <f t="shared" si="0"/>
        <v>0.012</v>
      </c>
      <c r="P31" s="17">
        <f t="shared" si="0"/>
        <v>0.0779</v>
      </c>
      <c r="Q31" s="17">
        <f t="shared" si="0"/>
        <v>0.02584</v>
      </c>
      <c r="R31" s="17">
        <f t="shared" si="0"/>
        <v>0.0253</v>
      </c>
      <c r="S31" s="17">
        <f t="shared" si="0"/>
        <v>0.00889</v>
      </c>
      <c r="T31" s="17">
        <f t="shared" si="0"/>
        <v>0.02</v>
      </c>
      <c r="U31" s="17">
        <f t="shared" si="0"/>
        <v>0.077</v>
      </c>
      <c r="V31" s="17">
        <f t="shared" si="0"/>
        <v>0.02924</v>
      </c>
      <c r="W31" s="17">
        <f t="shared" si="0"/>
        <v>19</v>
      </c>
      <c r="X31" s="17">
        <v>8</v>
      </c>
      <c r="Y31" s="67">
        <v>1</v>
      </c>
      <c r="Z31" s="74"/>
    </row>
    <row r="32" ht="15.6" hidden="1" spans="1:26">
      <c r="A32" s="44" t="s">
        <v>47</v>
      </c>
      <c r="B32" s="45"/>
      <c r="C32" s="46">
        <f t="shared" ref="C32:V32" si="1">156*C31</f>
        <v>26.000208</v>
      </c>
      <c r="D32" s="46">
        <f t="shared" si="1"/>
        <v>3.3852</v>
      </c>
      <c r="E32" s="46">
        <f t="shared" si="1"/>
        <v>6.53328</v>
      </c>
      <c r="F32" s="46">
        <f t="shared" si="1"/>
        <v>0.1716</v>
      </c>
      <c r="G32" s="46">
        <f t="shared" si="1"/>
        <v>0.7956</v>
      </c>
      <c r="H32" s="46">
        <f t="shared" si="1"/>
        <v>3.9</v>
      </c>
      <c r="I32" s="46">
        <f t="shared" si="1"/>
        <v>7.24776</v>
      </c>
      <c r="J32" s="46">
        <f t="shared" si="1"/>
        <v>6.5208</v>
      </c>
      <c r="K32" s="46">
        <f t="shared" si="1"/>
        <v>8.0184</v>
      </c>
      <c r="L32" s="46">
        <f t="shared" si="1"/>
        <v>19.5</v>
      </c>
      <c r="M32" s="46">
        <f t="shared" si="1"/>
        <v>12.01044</v>
      </c>
      <c r="N32" s="46">
        <f t="shared" si="1"/>
        <v>9.4068</v>
      </c>
      <c r="O32" s="46">
        <f t="shared" si="1"/>
        <v>1.872</v>
      </c>
      <c r="P32" s="46">
        <f t="shared" si="1"/>
        <v>12.1524</v>
      </c>
      <c r="Q32" s="46">
        <f t="shared" si="1"/>
        <v>4.03104</v>
      </c>
      <c r="R32" s="46">
        <f t="shared" si="1"/>
        <v>3.9468</v>
      </c>
      <c r="S32" s="46">
        <f t="shared" si="1"/>
        <v>1.38684</v>
      </c>
      <c r="T32" s="46">
        <f t="shared" si="1"/>
        <v>3.12</v>
      </c>
      <c r="U32" s="46">
        <f t="shared" si="1"/>
        <v>12.012</v>
      </c>
      <c r="V32" s="46">
        <f t="shared" si="1"/>
        <v>4.56144</v>
      </c>
      <c r="W32" s="46">
        <v>19</v>
      </c>
      <c r="X32" s="46">
        <v>8</v>
      </c>
      <c r="Y32" s="46">
        <v>1</v>
      </c>
      <c r="Z32" s="75"/>
    </row>
    <row r="33" ht="15.6" spans="1:26">
      <c r="A33" s="44" t="s">
        <v>47</v>
      </c>
      <c r="B33" s="45"/>
      <c r="C33" s="47">
        <f t="shared" ref="C33:V33" si="2">ROUND(C32,2)</f>
        <v>26</v>
      </c>
      <c r="D33" s="47">
        <f t="shared" si="2"/>
        <v>3.39</v>
      </c>
      <c r="E33" s="47">
        <f t="shared" si="2"/>
        <v>6.53</v>
      </c>
      <c r="F33" s="47">
        <f t="shared" si="2"/>
        <v>0.17</v>
      </c>
      <c r="G33" s="47">
        <f t="shared" si="2"/>
        <v>0.8</v>
      </c>
      <c r="H33" s="47">
        <f t="shared" si="2"/>
        <v>3.9</v>
      </c>
      <c r="I33" s="47">
        <f t="shared" si="2"/>
        <v>7.25</v>
      </c>
      <c r="J33" s="47">
        <f t="shared" si="2"/>
        <v>6.52</v>
      </c>
      <c r="K33" s="47">
        <f t="shared" si="2"/>
        <v>8.02</v>
      </c>
      <c r="L33" s="47">
        <f t="shared" si="2"/>
        <v>19.5</v>
      </c>
      <c r="M33" s="47">
        <f t="shared" si="2"/>
        <v>12.01</v>
      </c>
      <c r="N33" s="47">
        <f t="shared" si="2"/>
        <v>9.41</v>
      </c>
      <c r="O33" s="47">
        <f t="shared" si="2"/>
        <v>1.87</v>
      </c>
      <c r="P33" s="47">
        <f t="shared" si="2"/>
        <v>12.15</v>
      </c>
      <c r="Q33" s="47">
        <f t="shared" si="2"/>
        <v>4.03</v>
      </c>
      <c r="R33" s="47">
        <f t="shared" si="2"/>
        <v>3.95</v>
      </c>
      <c r="S33" s="47">
        <f t="shared" si="2"/>
        <v>1.39</v>
      </c>
      <c r="T33" s="47">
        <f t="shared" si="2"/>
        <v>3.12</v>
      </c>
      <c r="U33" s="47">
        <f t="shared" si="2"/>
        <v>12.01</v>
      </c>
      <c r="V33" s="47">
        <f t="shared" si="2"/>
        <v>4.56</v>
      </c>
      <c r="W33" s="47">
        <v>19</v>
      </c>
      <c r="X33" s="47">
        <v>8</v>
      </c>
      <c r="Y33" s="47">
        <f>ROUND(Y32,2)</f>
        <v>1</v>
      </c>
      <c r="Z33" s="75"/>
    </row>
    <row r="34" ht="15.6" spans="1:26">
      <c r="A34" s="44" t="s">
        <v>48</v>
      </c>
      <c r="B34" s="45"/>
      <c r="C34" s="47">
        <v>70</v>
      </c>
      <c r="D34" s="48">
        <v>770</v>
      </c>
      <c r="E34" s="48">
        <v>76</v>
      </c>
      <c r="F34" s="48">
        <v>1650</v>
      </c>
      <c r="G34" s="49">
        <v>160</v>
      </c>
      <c r="H34" s="49">
        <v>85</v>
      </c>
      <c r="I34" s="49">
        <v>123</v>
      </c>
      <c r="J34" s="48">
        <v>62.37</v>
      </c>
      <c r="K34" s="48">
        <v>39.5</v>
      </c>
      <c r="L34" s="49">
        <v>88.11</v>
      </c>
      <c r="M34" s="49">
        <v>245</v>
      </c>
      <c r="N34" s="49">
        <v>300</v>
      </c>
      <c r="O34" s="49">
        <v>84.55</v>
      </c>
      <c r="P34" s="49">
        <v>31.15</v>
      </c>
      <c r="Q34" s="49">
        <v>47</v>
      </c>
      <c r="R34" s="57">
        <v>55.18</v>
      </c>
      <c r="S34" s="49">
        <v>200</v>
      </c>
      <c r="T34" s="57">
        <v>222.5</v>
      </c>
      <c r="U34" s="49">
        <v>260</v>
      </c>
      <c r="V34" s="49">
        <v>297</v>
      </c>
      <c r="W34" s="57">
        <v>7.12</v>
      </c>
      <c r="X34" s="76">
        <v>2.5</v>
      </c>
      <c r="Y34" s="76">
        <v>11</v>
      </c>
      <c r="Z34" s="20"/>
    </row>
    <row r="35" ht="16.35" spans="1:26">
      <c r="A35" s="50" t="s">
        <v>49</v>
      </c>
      <c r="B35" s="51"/>
      <c r="C35" s="52">
        <f t="shared" ref="C35:Y35" si="3">C34*C33</f>
        <v>1820</v>
      </c>
      <c r="D35" s="52">
        <f t="shared" si="3"/>
        <v>2610.3</v>
      </c>
      <c r="E35" s="52">
        <f t="shared" si="3"/>
        <v>496.28</v>
      </c>
      <c r="F35" s="52">
        <f t="shared" si="3"/>
        <v>280.5</v>
      </c>
      <c r="G35" s="52">
        <f t="shared" si="3"/>
        <v>128</v>
      </c>
      <c r="H35" s="52">
        <f t="shared" si="3"/>
        <v>331.5</v>
      </c>
      <c r="I35" s="52">
        <f t="shared" si="3"/>
        <v>891.75</v>
      </c>
      <c r="J35" s="52">
        <f t="shared" si="3"/>
        <v>406.6524</v>
      </c>
      <c r="K35" s="52">
        <f t="shared" si="3"/>
        <v>316.79</v>
      </c>
      <c r="L35" s="52">
        <f t="shared" si="3"/>
        <v>1718.145</v>
      </c>
      <c r="M35" s="52">
        <f t="shared" si="3"/>
        <v>2942.45</v>
      </c>
      <c r="N35" s="52">
        <f t="shared" si="3"/>
        <v>2823</v>
      </c>
      <c r="O35" s="52">
        <f t="shared" si="3"/>
        <v>158.1085</v>
      </c>
      <c r="P35" s="52">
        <f t="shared" si="3"/>
        <v>378.4725</v>
      </c>
      <c r="Q35" s="52">
        <f t="shared" si="3"/>
        <v>189.41</v>
      </c>
      <c r="R35" s="52">
        <f t="shared" si="3"/>
        <v>217.961</v>
      </c>
      <c r="S35" s="52">
        <f t="shared" si="3"/>
        <v>278</v>
      </c>
      <c r="T35" s="52">
        <f t="shared" si="3"/>
        <v>694.2</v>
      </c>
      <c r="U35" s="52">
        <f t="shared" si="3"/>
        <v>3122.6</v>
      </c>
      <c r="V35" s="52">
        <f t="shared" si="3"/>
        <v>1354.32</v>
      </c>
      <c r="W35" s="52">
        <f t="shared" si="3"/>
        <v>135.28</v>
      </c>
      <c r="X35" s="52">
        <f t="shared" si="3"/>
        <v>20</v>
      </c>
      <c r="Y35" s="52">
        <f t="shared" si="3"/>
        <v>11</v>
      </c>
      <c r="Z35" s="77">
        <f>SUM(C35:Y35)</f>
        <v>21324.7194</v>
      </c>
    </row>
    <row r="36" ht="15.6" spans="1:26">
      <c r="A36" s="53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8">
        <f>Z35/Z2</f>
        <v>136.696919230769</v>
      </c>
    </row>
    <row r="37" customFormat="1" ht="15.6" spans="1:26">
      <c r="A37" s="55"/>
      <c r="B37" s="55"/>
      <c r="S37" s="54"/>
      <c r="Z37" s="59"/>
    </row>
    <row r="38" customFormat="1" ht="27" customHeight="1" spans="2:19">
      <c r="B38" s="56" t="s">
        <v>50</v>
      </c>
      <c r="S38" s="58"/>
    </row>
    <row r="39" customFormat="1" ht="27" customHeight="1" spans="2:19">
      <c r="B39" s="56" t="s">
        <v>51</v>
      </c>
      <c r="S39" s="58"/>
    </row>
    <row r="40" customFormat="1" ht="27" customHeight="1" spans="2:2">
      <c r="B40" s="56" t="s">
        <v>52</v>
      </c>
    </row>
  </sheetData>
  <mergeCells count="38">
    <mergeCell ref="A1:Y1"/>
    <mergeCell ref="A31:B31"/>
    <mergeCell ref="A32:B32"/>
    <mergeCell ref="A33:B33"/>
    <mergeCell ref="A34:B34"/>
    <mergeCell ref="A35:B35"/>
    <mergeCell ref="A36:B36"/>
    <mergeCell ref="A2:A7"/>
    <mergeCell ref="A9:A13"/>
    <mergeCell ref="A14:A17"/>
    <mergeCell ref="A18:A24"/>
    <mergeCell ref="A25:A30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30"/>
  </mergeCells>
  <pageMargins left="0.0784722222222222" right="0.196527777777778" top="1.05069444444444" bottom="1.05069444444444" header="0.708333333333333" footer="0.786805555555556"/>
  <pageSetup paperSize="9" scale="75" orientation="landscape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Z39"/>
  <sheetViews>
    <sheetView workbookViewId="0">
      <pane ySplit="7" topLeftCell="A20" activePane="bottomLeft" state="frozen"/>
      <selection/>
      <selection pane="bottomLeft" activeCell="A36" sqref="$A36:$XFD36"/>
    </sheetView>
  </sheetViews>
  <sheetFormatPr defaultColWidth="11.537037037037" defaultRowHeight="13.2"/>
  <cols>
    <col min="1" max="1" width="6.33333333333333" customWidth="1"/>
    <col min="2" max="2" width="28.1111111111111" customWidth="1"/>
    <col min="3" max="3" width="7.11111111111111" customWidth="1"/>
    <col min="4" max="4" width="7.33333333333333" customWidth="1"/>
    <col min="5" max="5" width="6.55555555555556" customWidth="1"/>
    <col min="6" max="6" width="7" customWidth="1"/>
    <col min="7" max="9" width="6" customWidth="1"/>
    <col min="10" max="11" width="6.55555555555556" customWidth="1"/>
    <col min="12" max="12" width="7" customWidth="1"/>
    <col min="13" max="13" width="7.44444444444444" customWidth="1"/>
    <col min="14" max="15" width="6.11111111111111" customWidth="1"/>
    <col min="16" max="16" width="6.22222222222222" customWidth="1"/>
    <col min="17" max="17" width="6.44444444444444" customWidth="1"/>
    <col min="18" max="20" width="6.22222222222222" customWidth="1"/>
    <col min="21" max="21" width="7" customWidth="1"/>
    <col min="22" max="22" width="6.44444444444444" customWidth="1"/>
    <col min="23" max="24" width="6.22222222222222" customWidth="1"/>
    <col min="25" max="25" width="5.11111111111111" customWidth="1"/>
    <col min="26" max="26" width="9.22222222222222" customWidth="1"/>
  </cols>
  <sheetData>
    <row r="1" s="1" customFormat="1" ht="43" customHeight="1" spans="1:1">
      <c r="A1" s="1" t="s">
        <v>0</v>
      </c>
    </row>
    <row r="2" customHeight="1" spans="1:26">
      <c r="A2" s="2"/>
      <c r="B2" s="3" t="s">
        <v>111</v>
      </c>
      <c r="C2" s="4" t="s">
        <v>2</v>
      </c>
      <c r="D2" s="4" t="s">
        <v>3</v>
      </c>
      <c r="E2" s="4" t="s">
        <v>4</v>
      </c>
      <c r="F2" s="4" t="s">
        <v>8</v>
      </c>
      <c r="G2" s="4" t="s">
        <v>57</v>
      </c>
      <c r="H2" s="4" t="s">
        <v>112</v>
      </c>
      <c r="I2" s="4" t="s">
        <v>113</v>
      </c>
      <c r="J2" s="4" t="s">
        <v>9</v>
      </c>
      <c r="K2" s="4" t="s">
        <v>10</v>
      </c>
      <c r="L2" s="4" t="s">
        <v>72</v>
      </c>
      <c r="M2" s="4" t="s">
        <v>104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20</v>
      </c>
      <c r="S2" s="4" t="s">
        <v>58</v>
      </c>
      <c r="T2" s="4" t="s">
        <v>5</v>
      </c>
      <c r="U2" s="4" t="s">
        <v>74</v>
      </c>
      <c r="V2" s="4" t="s">
        <v>114</v>
      </c>
      <c r="W2" s="4" t="s">
        <v>24</v>
      </c>
      <c r="X2" s="4" t="s">
        <v>115</v>
      </c>
      <c r="Y2" s="60" t="s">
        <v>23</v>
      </c>
      <c r="Z2" s="61">
        <v>151</v>
      </c>
    </row>
    <row r="3" spans="1:26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2"/>
      <c r="Z3" s="63"/>
    </row>
    <row r="4" spans="1:26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2"/>
      <c r="Z4" s="63"/>
    </row>
    <row r="5" ht="12" customHeight="1" spans="1:26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2"/>
      <c r="Z5" s="63"/>
    </row>
    <row r="6" spans="1:26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2"/>
      <c r="Z6" s="63"/>
    </row>
    <row r="7" ht="28" customHeight="1" spans="1:26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4"/>
      <c r="Z7" s="65"/>
    </row>
    <row r="8" ht="16" customHeight="1" spans="1:26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66" t="s">
        <v>30</v>
      </c>
    </row>
    <row r="9" spans="1:26">
      <c r="A9" s="14" t="s">
        <v>31</v>
      </c>
      <c r="B9" s="15" t="s">
        <v>32</v>
      </c>
      <c r="C9" s="16">
        <v>0.1523</v>
      </c>
      <c r="D9" s="17"/>
      <c r="E9" s="17">
        <v>0.0054</v>
      </c>
      <c r="F9" s="18"/>
      <c r="G9" s="17"/>
      <c r="H9" s="17"/>
      <c r="I9" s="17">
        <v>0.01594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7"/>
      <c r="Y9" s="67"/>
      <c r="Z9" s="68" t="s">
        <v>106</v>
      </c>
    </row>
    <row r="10" spans="1:26">
      <c r="A10" s="19"/>
      <c r="B10" s="20" t="s">
        <v>107</v>
      </c>
      <c r="C10" s="21"/>
      <c r="D10" s="22"/>
      <c r="E10" s="22">
        <v>0.0073</v>
      </c>
      <c r="F10" s="23">
        <v>0.0006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69"/>
      <c r="Y10" s="69"/>
      <c r="Z10" s="70"/>
    </row>
    <row r="11" spans="1:26">
      <c r="A11" s="19"/>
      <c r="B11" s="24" t="s">
        <v>108</v>
      </c>
      <c r="C11" s="21"/>
      <c r="D11" s="22">
        <v>0.0104</v>
      </c>
      <c r="E11" s="22"/>
      <c r="F11" s="23"/>
      <c r="G11" s="22"/>
      <c r="H11" s="22"/>
      <c r="I11" s="22"/>
      <c r="J11" s="22">
        <v>0.030444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69"/>
      <c r="Y11" s="69"/>
      <c r="Z11" s="70"/>
    </row>
    <row r="12" spans="1:26">
      <c r="A12" s="19"/>
      <c r="B12" s="20"/>
      <c r="C12" s="21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69"/>
      <c r="Y12" s="69"/>
      <c r="Z12" s="70"/>
    </row>
    <row r="13" ht="13.95" spans="1:26">
      <c r="A13" s="25"/>
      <c r="B13" s="26"/>
      <c r="C13" s="27"/>
      <c r="D13" s="28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71"/>
      <c r="Y13" s="71"/>
      <c r="Z13" s="70"/>
    </row>
    <row r="14" spans="1:26">
      <c r="A14" s="14" t="s">
        <v>36</v>
      </c>
      <c r="B14" s="15" t="s">
        <v>72</v>
      </c>
      <c r="C14" s="16"/>
      <c r="D14" s="17"/>
      <c r="E14" s="17"/>
      <c r="F14" s="18"/>
      <c r="G14" s="17"/>
      <c r="H14" s="17"/>
      <c r="I14" s="17"/>
      <c r="J14" s="17"/>
      <c r="K14" s="17"/>
      <c r="L14" s="17">
        <v>0.12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67"/>
      <c r="Y14" s="67"/>
      <c r="Z14" s="70"/>
    </row>
    <row r="15" spans="1:26">
      <c r="A15" s="19"/>
      <c r="B15" s="20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69"/>
      <c r="Y15" s="69"/>
      <c r="Z15" s="70"/>
    </row>
    <row r="16" spans="1:26">
      <c r="A16" s="19"/>
      <c r="B16" s="20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9"/>
      <c r="Y16" s="69"/>
      <c r="Z16" s="70"/>
    </row>
    <row r="17" ht="13.95" spans="1:26">
      <c r="A17" s="30"/>
      <c r="B17" s="31"/>
      <c r="C17" s="32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72"/>
      <c r="Y17" s="72"/>
      <c r="Z17" s="70"/>
    </row>
    <row r="18" spans="1:26">
      <c r="A18" s="35" t="s">
        <v>37</v>
      </c>
      <c r="B18" s="36" t="s">
        <v>116</v>
      </c>
      <c r="C18" s="16"/>
      <c r="D18" s="17"/>
      <c r="E18" s="17"/>
      <c r="F18" s="18"/>
      <c r="G18" s="17">
        <v>0.00746</v>
      </c>
      <c r="H18" s="17"/>
      <c r="I18" s="17"/>
      <c r="J18" s="17"/>
      <c r="K18" s="17"/>
      <c r="L18" s="17"/>
      <c r="M18" s="17">
        <v>0.0748</v>
      </c>
      <c r="N18" s="17">
        <v>0.0738</v>
      </c>
      <c r="O18" s="17">
        <v>0.0104</v>
      </c>
      <c r="P18" s="17">
        <v>0.01</v>
      </c>
      <c r="Q18" s="17">
        <v>0.00245</v>
      </c>
      <c r="R18" s="17"/>
      <c r="S18" s="17"/>
      <c r="T18" s="17"/>
      <c r="U18" s="17"/>
      <c r="V18" s="17"/>
      <c r="W18" s="17"/>
      <c r="X18" s="67"/>
      <c r="Y18" s="67"/>
      <c r="Z18" s="70"/>
    </row>
    <row r="19" ht="16" customHeight="1" spans="1:26">
      <c r="A19" s="37"/>
      <c r="B19" s="38" t="s">
        <v>117</v>
      </c>
      <c r="C19" s="21"/>
      <c r="D19" s="22"/>
      <c r="E19" s="22"/>
      <c r="F19" s="23"/>
      <c r="G19" s="22"/>
      <c r="H19" s="22"/>
      <c r="I19" s="22"/>
      <c r="J19" s="22"/>
      <c r="K19" s="22"/>
      <c r="L19" s="22"/>
      <c r="M19" s="22">
        <v>0.0749</v>
      </c>
      <c r="N19" s="22"/>
      <c r="O19" s="22"/>
      <c r="P19" s="22">
        <v>0.0204</v>
      </c>
      <c r="Q19" s="22">
        <v>0.0064</v>
      </c>
      <c r="R19" s="22"/>
      <c r="S19" s="22"/>
      <c r="T19" s="22"/>
      <c r="U19" s="22">
        <v>0.2174</v>
      </c>
      <c r="V19" s="22"/>
      <c r="W19" s="22"/>
      <c r="X19" s="69"/>
      <c r="Y19" s="69"/>
      <c r="Z19" s="70"/>
    </row>
    <row r="20" spans="1:26">
      <c r="A20" s="37"/>
      <c r="B20" s="39" t="s">
        <v>42</v>
      </c>
      <c r="C20" s="21"/>
      <c r="D20" s="22"/>
      <c r="E20" s="22">
        <v>0.00844</v>
      </c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0.02</v>
      </c>
      <c r="S20" s="22"/>
      <c r="T20" s="22"/>
      <c r="U20" s="22"/>
      <c r="V20" s="22"/>
      <c r="W20" s="22"/>
      <c r="X20" s="69"/>
      <c r="Y20" s="69"/>
      <c r="Z20" s="70"/>
    </row>
    <row r="21" spans="1:26">
      <c r="A21" s="37"/>
      <c r="B21" s="24" t="s">
        <v>43</v>
      </c>
      <c r="C21" s="21"/>
      <c r="D21" s="22"/>
      <c r="E21" s="22"/>
      <c r="F21" s="23"/>
      <c r="G21" s="22"/>
      <c r="H21" s="22"/>
      <c r="I21" s="22"/>
      <c r="J21" s="22"/>
      <c r="K21" s="22">
        <v>0.0493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69"/>
      <c r="Y21" s="69"/>
      <c r="Z21" s="70"/>
    </row>
    <row r="22" spans="1:26">
      <c r="A22" s="83"/>
      <c r="B22" s="84"/>
      <c r="C22" s="85"/>
      <c r="D22" s="86"/>
      <c r="E22" s="86"/>
      <c r="F22" s="92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94"/>
      <c r="Y22" s="94"/>
      <c r="Z22" s="70"/>
    </row>
    <row r="23" spans="1:26">
      <c r="A23" s="40"/>
      <c r="B23" s="41"/>
      <c r="C23" s="27"/>
      <c r="D23" s="28"/>
      <c r="E23" s="28"/>
      <c r="F23" s="29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71"/>
      <c r="Y23" s="71"/>
      <c r="Z23" s="70"/>
    </row>
    <row r="24" spans="1:26">
      <c r="A24" s="35" t="s">
        <v>44</v>
      </c>
      <c r="B24" s="15" t="s">
        <v>118</v>
      </c>
      <c r="C24" s="16">
        <v>0.05299</v>
      </c>
      <c r="D24" s="17"/>
      <c r="E24" s="17">
        <v>0.0054</v>
      </c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>
        <v>0.00684</v>
      </c>
      <c r="R24" s="17"/>
      <c r="S24" s="17">
        <v>0.03</v>
      </c>
      <c r="T24" s="17">
        <v>0.0064</v>
      </c>
      <c r="U24" s="17"/>
      <c r="V24" s="17"/>
      <c r="W24" s="17">
        <v>15</v>
      </c>
      <c r="X24" s="67"/>
      <c r="Y24" s="67"/>
      <c r="Z24" s="70"/>
    </row>
    <row r="25" spans="1:26">
      <c r="A25" s="37"/>
      <c r="B25" s="134" t="s">
        <v>119</v>
      </c>
      <c r="C25" s="135"/>
      <c r="D25" s="136"/>
      <c r="E25" s="136">
        <v>0.0074</v>
      </c>
      <c r="F25" s="137"/>
      <c r="G25" s="136"/>
      <c r="H25" s="136">
        <v>0.0154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0.00264</v>
      </c>
      <c r="W25" s="136"/>
      <c r="X25" s="138">
        <v>1</v>
      </c>
      <c r="Y25" s="138"/>
      <c r="Z25" s="70"/>
    </row>
    <row r="26" spans="1:26">
      <c r="A26" s="37"/>
      <c r="B26" s="20" t="s">
        <v>34</v>
      </c>
      <c r="C26" s="21"/>
      <c r="D26" s="22"/>
      <c r="E26" s="22">
        <v>0.0074</v>
      </c>
      <c r="F26" s="23">
        <v>0.00062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69"/>
      <c r="Y26" s="69"/>
      <c r="Z26" s="70"/>
    </row>
    <row r="27" spans="1:26">
      <c r="A27" s="37"/>
      <c r="B27" s="31"/>
      <c r="C27" s="32"/>
      <c r="D27" s="33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72"/>
      <c r="Y27" s="72"/>
      <c r="Z27" s="70"/>
    </row>
    <row r="28" spans="1:26">
      <c r="A28" s="37"/>
      <c r="B28" s="31"/>
      <c r="C28" s="32"/>
      <c r="D28" s="33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72"/>
      <c r="Y28" s="72"/>
      <c r="Z28" s="70"/>
    </row>
    <row r="29" ht="13.95" spans="1:26">
      <c r="A29" s="40"/>
      <c r="B29" s="26"/>
      <c r="C29" s="27"/>
      <c r="D29" s="28"/>
      <c r="E29" s="28"/>
      <c r="F29" s="29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71"/>
      <c r="Y29" s="71">
        <v>1</v>
      </c>
      <c r="Z29" s="73"/>
    </row>
    <row r="30" ht="15.6" spans="1:26">
      <c r="A30" s="42" t="s">
        <v>46</v>
      </c>
      <c r="B30" s="43"/>
      <c r="C30" s="16">
        <f t="shared" ref="C30:W30" si="0">SUM(C9:C29)</f>
        <v>0.20529</v>
      </c>
      <c r="D30" s="17">
        <f t="shared" si="0"/>
        <v>0.0104</v>
      </c>
      <c r="E30" s="17">
        <f t="shared" si="0"/>
        <v>0.04134</v>
      </c>
      <c r="F30" s="17">
        <f t="shared" si="0"/>
        <v>0.00122</v>
      </c>
      <c r="G30" s="17">
        <f t="shared" si="0"/>
        <v>0.00746</v>
      </c>
      <c r="H30" s="17">
        <f t="shared" si="0"/>
        <v>0.0154</v>
      </c>
      <c r="I30" s="17">
        <f t="shared" si="0"/>
        <v>0.01594</v>
      </c>
      <c r="J30" s="17">
        <f t="shared" si="0"/>
        <v>0.030444</v>
      </c>
      <c r="K30" s="17">
        <f t="shared" si="0"/>
        <v>0.0493</v>
      </c>
      <c r="L30" s="17">
        <f t="shared" si="0"/>
        <v>0.12</v>
      </c>
      <c r="M30" s="17">
        <f t="shared" si="0"/>
        <v>0.1497</v>
      </c>
      <c r="N30" s="17">
        <f t="shared" si="0"/>
        <v>0.0738</v>
      </c>
      <c r="O30" s="17">
        <f t="shared" si="0"/>
        <v>0.0104</v>
      </c>
      <c r="P30" s="17">
        <f t="shared" si="0"/>
        <v>0.0304</v>
      </c>
      <c r="Q30" s="17">
        <f t="shared" si="0"/>
        <v>0.01569</v>
      </c>
      <c r="R30" s="17">
        <f t="shared" si="0"/>
        <v>0.02</v>
      </c>
      <c r="S30" s="17">
        <f t="shared" si="0"/>
        <v>0.03</v>
      </c>
      <c r="T30" s="17">
        <f t="shared" si="0"/>
        <v>0.0064</v>
      </c>
      <c r="U30" s="17">
        <f t="shared" si="0"/>
        <v>0.2174</v>
      </c>
      <c r="V30" s="17">
        <v>0.00264</v>
      </c>
      <c r="W30" s="17">
        <f>SUM(W9:W29)</f>
        <v>15</v>
      </c>
      <c r="X30" s="17">
        <f>SUM(X9:X29)</f>
        <v>1</v>
      </c>
      <c r="Y30" s="67">
        <v>1</v>
      </c>
      <c r="Z30" s="74"/>
    </row>
    <row r="31" ht="15.6" hidden="1" spans="1:26">
      <c r="A31" s="44" t="s">
        <v>47</v>
      </c>
      <c r="B31" s="45"/>
      <c r="C31" s="46">
        <f>151*C30</f>
        <v>30.99879</v>
      </c>
      <c r="D31" s="46">
        <f t="shared" ref="D31:X31" si="1">151*D30</f>
        <v>1.5704</v>
      </c>
      <c r="E31" s="46">
        <f t="shared" si="1"/>
        <v>6.24234</v>
      </c>
      <c r="F31" s="46">
        <f t="shared" si="1"/>
        <v>0.18422</v>
      </c>
      <c r="G31" s="46">
        <f t="shared" si="1"/>
        <v>1.12646</v>
      </c>
      <c r="H31" s="46">
        <f t="shared" si="1"/>
        <v>2.3254</v>
      </c>
      <c r="I31" s="46">
        <f t="shared" si="1"/>
        <v>2.40694</v>
      </c>
      <c r="J31" s="46">
        <f t="shared" si="1"/>
        <v>4.597044</v>
      </c>
      <c r="K31" s="46">
        <f t="shared" si="1"/>
        <v>7.4443</v>
      </c>
      <c r="L31" s="46">
        <f t="shared" si="1"/>
        <v>18.12</v>
      </c>
      <c r="M31" s="46">
        <f t="shared" si="1"/>
        <v>22.6047</v>
      </c>
      <c r="N31" s="46">
        <f t="shared" si="1"/>
        <v>11.1438</v>
      </c>
      <c r="O31" s="46">
        <f t="shared" si="1"/>
        <v>1.5704</v>
      </c>
      <c r="P31" s="46">
        <f t="shared" si="1"/>
        <v>4.5904</v>
      </c>
      <c r="Q31" s="46">
        <f t="shared" si="1"/>
        <v>2.36919</v>
      </c>
      <c r="R31" s="46">
        <f t="shared" si="1"/>
        <v>3.02</v>
      </c>
      <c r="S31" s="46">
        <f t="shared" si="1"/>
        <v>4.53</v>
      </c>
      <c r="T31" s="46">
        <f t="shared" si="1"/>
        <v>0.9664</v>
      </c>
      <c r="U31" s="46">
        <f t="shared" si="1"/>
        <v>32.8274</v>
      </c>
      <c r="V31" s="46">
        <f t="shared" si="1"/>
        <v>0.39864</v>
      </c>
      <c r="W31" s="46">
        <v>15</v>
      </c>
      <c r="X31" s="46">
        <v>1</v>
      </c>
      <c r="Y31" s="46">
        <v>1</v>
      </c>
      <c r="Z31" s="75"/>
    </row>
    <row r="32" ht="15.6" spans="1:26">
      <c r="A32" s="44" t="s">
        <v>47</v>
      </c>
      <c r="B32" s="45"/>
      <c r="C32" s="47">
        <f t="shared" ref="C32:W32" si="2">ROUND(C31,2)</f>
        <v>31</v>
      </c>
      <c r="D32" s="49">
        <f t="shared" si="2"/>
        <v>1.57</v>
      </c>
      <c r="E32" s="49">
        <f t="shared" si="2"/>
        <v>6.24</v>
      </c>
      <c r="F32" s="49">
        <f t="shared" si="2"/>
        <v>0.18</v>
      </c>
      <c r="G32" s="49">
        <f t="shared" si="2"/>
        <v>1.13</v>
      </c>
      <c r="H32" s="49">
        <f t="shared" si="2"/>
        <v>2.33</v>
      </c>
      <c r="I32" s="49">
        <f t="shared" si="2"/>
        <v>2.41</v>
      </c>
      <c r="J32" s="49">
        <f t="shared" si="2"/>
        <v>4.6</v>
      </c>
      <c r="K32" s="49">
        <f t="shared" si="2"/>
        <v>7.44</v>
      </c>
      <c r="L32" s="49">
        <v>39</v>
      </c>
      <c r="M32" s="49">
        <f t="shared" si="2"/>
        <v>22.6</v>
      </c>
      <c r="N32" s="49">
        <f t="shared" si="2"/>
        <v>11.14</v>
      </c>
      <c r="O32" s="49">
        <f t="shared" si="2"/>
        <v>1.57</v>
      </c>
      <c r="P32" s="49">
        <f t="shared" si="2"/>
        <v>4.59</v>
      </c>
      <c r="Q32" s="49">
        <f t="shared" si="2"/>
        <v>2.37</v>
      </c>
      <c r="R32" s="49">
        <f t="shared" si="2"/>
        <v>3.02</v>
      </c>
      <c r="S32" s="49">
        <f t="shared" si="2"/>
        <v>4.53</v>
      </c>
      <c r="T32" s="49">
        <f t="shared" si="2"/>
        <v>0.97</v>
      </c>
      <c r="U32" s="49">
        <f t="shared" si="2"/>
        <v>32.83</v>
      </c>
      <c r="V32" s="49">
        <f t="shared" si="2"/>
        <v>0.4</v>
      </c>
      <c r="W32" s="49">
        <v>15</v>
      </c>
      <c r="X32" s="49">
        <v>1</v>
      </c>
      <c r="Y32" s="76">
        <v>1</v>
      </c>
      <c r="Z32" s="75"/>
    </row>
    <row r="33" ht="15.6" spans="1:26">
      <c r="A33" s="44" t="s">
        <v>48</v>
      </c>
      <c r="B33" s="45"/>
      <c r="C33" s="47">
        <v>70</v>
      </c>
      <c r="D33" s="48">
        <v>770</v>
      </c>
      <c r="E33" s="48">
        <v>76</v>
      </c>
      <c r="F33" s="48">
        <v>1650</v>
      </c>
      <c r="G33" s="49">
        <v>123</v>
      </c>
      <c r="H33" s="49">
        <v>320</v>
      </c>
      <c r="I33" s="49">
        <v>120</v>
      </c>
      <c r="J33" s="48">
        <v>62.37</v>
      </c>
      <c r="K33" s="48">
        <v>39.5</v>
      </c>
      <c r="L33" s="49">
        <v>43.2</v>
      </c>
      <c r="M33" s="49">
        <v>245</v>
      </c>
      <c r="N33" s="49">
        <v>31.15</v>
      </c>
      <c r="O33" s="49">
        <v>47</v>
      </c>
      <c r="P33" s="57">
        <v>55.18</v>
      </c>
      <c r="Q33" s="49">
        <v>200</v>
      </c>
      <c r="R33" s="57">
        <v>222.5</v>
      </c>
      <c r="S33" s="49">
        <v>160</v>
      </c>
      <c r="T33" s="49">
        <v>84.55</v>
      </c>
      <c r="U33" s="49">
        <v>31.15</v>
      </c>
      <c r="V33" s="49">
        <v>100</v>
      </c>
      <c r="W33" s="57">
        <v>7.12</v>
      </c>
      <c r="X33" s="76">
        <v>46</v>
      </c>
      <c r="Y33" s="76">
        <v>11</v>
      </c>
      <c r="Z33" s="20"/>
    </row>
    <row r="34" ht="16.35" spans="1:26">
      <c r="A34" s="50" t="s">
        <v>49</v>
      </c>
      <c r="B34" s="51"/>
      <c r="C34" s="52">
        <f t="shared" ref="C34:Z34" si="3">C33*C32</f>
        <v>2170</v>
      </c>
      <c r="D34" s="52">
        <f t="shared" si="3"/>
        <v>1208.9</v>
      </c>
      <c r="E34" s="52">
        <f t="shared" si="3"/>
        <v>474.24</v>
      </c>
      <c r="F34" s="52">
        <f t="shared" si="3"/>
        <v>297</v>
      </c>
      <c r="G34" s="52">
        <f t="shared" si="3"/>
        <v>138.99</v>
      </c>
      <c r="H34" s="52">
        <f t="shared" si="3"/>
        <v>745.6</v>
      </c>
      <c r="I34" s="52">
        <f t="shared" si="3"/>
        <v>289.2</v>
      </c>
      <c r="J34" s="52">
        <f t="shared" si="3"/>
        <v>286.902</v>
      </c>
      <c r="K34" s="52">
        <f t="shared" si="3"/>
        <v>293.88</v>
      </c>
      <c r="L34" s="52">
        <f t="shared" si="3"/>
        <v>1684.8</v>
      </c>
      <c r="M34" s="52">
        <f t="shared" si="3"/>
        <v>5537</v>
      </c>
      <c r="N34" s="52">
        <f t="shared" si="3"/>
        <v>347.011</v>
      </c>
      <c r="O34" s="52">
        <f t="shared" si="3"/>
        <v>73.79</v>
      </c>
      <c r="P34" s="52">
        <f t="shared" si="3"/>
        <v>253.2762</v>
      </c>
      <c r="Q34" s="52">
        <f t="shared" si="3"/>
        <v>474</v>
      </c>
      <c r="R34" s="52">
        <f t="shared" si="3"/>
        <v>671.95</v>
      </c>
      <c r="S34" s="52">
        <f t="shared" si="3"/>
        <v>724.8</v>
      </c>
      <c r="T34" s="52">
        <f t="shared" si="3"/>
        <v>82.0135</v>
      </c>
      <c r="U34" s="52">
        <f t="shared" si="3"/>
        <v>1022.6545</v>
      </c>
      <c r="V34" s="52">
        <f t="shared" si="3"/>
        <v>40</v>
      </c>
      <c r="W34" s="52">
        <f t="shared" si="3"/>
        <v>106.8</v>
      </c>
      <c r="X34" s="52">
        <f t="shared" si="3"/>
        <v>46</v>
      </c>
      <c r="Y34" s="52">
        <f t="shared" si="3"/>
        <v>11</v>
      </c>
      <c r="Z34" s="77">
        <f>SUM(C34:Y34)</f>
        <v>16979.8072</v>
      </c>
    </row>
    <row r="35" ht="15.6" spans="1:26">
      <c r="A35" s="53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8">
        <f>Z34/Z2</f>
        <v>112.449054304636</v>
      </c>
    </row>
    <row r="36" customFormat="1" ht="15.6" spans="1:26">
      <c r="A36" s="55"/>
      <c r="B36" s="55"/>
      <c r="Q36" s="54"/>
      <c r="Z36" s="59"/>
    </row>
    <row r="37" customFormat="1" ht="27" customHeight="1" spans="2:17">
      <c r="B37" s="56" t="s">
        <v>50</v>
      </c>
      <c r="Q37" s="58"/>
    </row>
    <row r="38" customFormat="1" ht="27" customHeight="1" spans="2:17">
      <c r="B38" s="56" t="s">
        <v>51</v>
      </c>
      <c r="Q38" s="58"/>
    </row>
    <row r="39" customFormat="1" ht="27" customHeight="1" spans="2:2">
      <c r="B39" s="56" t="s">
        <v>52</v>
      </c>
    </row>
  </sheetData>
  <mergeCells count="38">
    <mergeCell ref="A1:Y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3"/>
    <mergeCell ref="A24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9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38"/>
  <sheetViews>
    <sheetView workbookViewId="0">
      <pane ySplit="7" topLeftCell="A8" activePane="bottomLeft" state="frozen"/>
      <selection/>
      <selection pane="bottomLeft" activeCell="A35" sqref="$A35:$XFD35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78" customWidth="1"/>
    <col min="9" max="10" width="6.11111111111111" customWidth="1"/>
    <col min="11" max="11" width="7.11111111111111" customWidth="1"/>
    <col min="12" max="12" width="7.44444444444444" customWidth="1"/>
    <col min="13" max="13" width="6.22222222222222" customWidth="1"/>
    <col min="14" max="14" width="6" customWidth="1"/>
    <col min="15" max="15" width="6.11111111111111" customWidth="1"/>
    <col min="16" max="17" width="7" customWidth="1"/>
    <col min="18" max="18" width="6.44444444444444" customWidth="1"/>
    <col min="19" max="19" width="7.11111111111111" customWidth="1"/>
    <col min="20" max="23" width="6.33333333333333" customWidth="1"/>
    <col min="24" max="25" width="7" customWidth="1"/>
    <col min="26" max="26" width="5.33333333333333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2"/>
      <c r="B2" s="3" t="s">
        <v>120</v>
      </c>
      <c r="C2" s="4" t="s">
        <v>2</v>
      </c>
      <c r="D2" s="4" t="s">
        <v>3</v>
      </c>
      <c r="E2" s="4" t="s">
        <v>4</v>
      </c>
      <c r="F2" s="4" t="s">
        <v>22</v>
      </c>
      <c r="G2" s="4" t="s">
        <v>57</v>
      </c>
      <c r="H2" s="89" t="s">
        <v>8</v>
      </c>
      <c r="I2" s="4" t="s">
        <v>9</v>
      </c>
      <c r="J2" s="4" t="s">
        <v>10</v>
      </c>
      <c r="K2" s="4" t="s">
        <v>17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56</v>
      </c>
      <c r="Q2" s="4" t="s">
        <v>18</v>
      </c>
      <c r="R2" s="4" t="s">
        <v>20</v>
      </c>
      <c r="S2" s="4" t="s">
        <v>21</v>
      </c>
      <c r="T2" s="4" t="s">
        <v>76</v>
      </c>
      <c r="U2" s="4" t="s">
        <v>23</v>
      </c>
      <c r="V2" s="4" t="s">
        <v>74</v>
      </c>
      <c r="W2" s="4" t="s">
        <v>87</v>
      </c>
      <c r="X2" s="4" t="s">
        <v>78</v>
      </c>
      <c r="Y2" s="4" t="s">
        <v>29</v>
      </c>
      <c r="Z2" s="4" t="s">
        <v>24</v>
      </c>
      <c r="AA2" s="95">
        <v>146</v>
      </c>
    </row>
    <row r="3" spans="1:27">
      <c r="A3" s="5"/>
      <c r="B3" s="6"/>
      <c r="C3" s="7"/>
      <c r="D3" s="7"/>
      <c r="E3" s="7"/>
      <c r="F3" s="7"/>
      <c r="G3" s="7"/>
      <c r="H3" s="9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</row>
    <row r="4" spans="1:27">
      <c r="A4" s="5"/>
      <c r="B4" s="6"/>
      <c r="C4" s="7"/>
      <c r="D4" s="7"/>
      <c r="E4" s="7"/>
      <c r="F4" s="7"/>
      <c r="G4" s="7"/>
      <c r="H4" s="9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96"/>
    </row>
    <row r="5" ht="12" customHeight="1" spans="1:27">
      <c r="A5" s="5"/>
      <c r="B5" s="6"/>
      <c r="C5" s="7"/>
      <c r="D5" s="7"/>
      <c r="E5" s="7"/>
      <c r="F5" s="7"/>
      <c r="G5" s="7"/>
      <c r="H5" s="9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96"/>
    </row>
    <row r="6" spans="1:27">
      <c r="A6" s="5"/>
      <c r="B6" s="6"/>
      <c r="C6" s="7"/>
      <c r="D6" s="7"/>
      <c r="E6" s="7"/>
      <c r="F6" s="7"/>
      <c r="G6" s="7"/>
      <c r="H6" s="9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96"/>
    </row>
    <row r="7" ht="28" customHeight="1" spans="1:27">
      <c r="A7" s="79"/>
      <c r="B7" s="9"/>
      <c r="C7" s="10"/>
      <c r="D7" s="10"/>
      <c r="E7" s="10"/>
      <c r="F7" s="10"/>
      <c r="G7" s="10"/>
      <c r="H7" s="9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7"/>
    </row>
    <row r="8" ht="15" customHeight="1" spans="1:27">
      <c r="A8" s="80"/>
      <c r="B8" s="81"/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  <c r="I8" s="82">
        <v>7</v>
      </c>
      <c r="J8" s="82">
        <v>8</v>
      </c>
      <c r="K8" s="82">
        <v>9</v>
      </c>
      <c r="L8" s="82">
        <v>10</v>
      </c>
      <c r="M8" s="82">
        <v>11</v>
      </c>
      <c r="N8" s="82">
        <v>12</v>
      </c>
      <c r="O8" s="82">
        <v>13</v>
      </c>
      <c r="P8" s="82">
        <v>14</v>
      </c>
      <c r="Q8" s="82">
        <v>15</v>
      </c>
      <c r="R8" s="82">
        <v>16</v>
      </c>
      <c r="S8" s="82">
        <v>17</v>
      </c>
      <c r="T8" s="82">
        <v>18</v>
      </c>
      <c r="U8" s="82">
        <v>19</v>
      </c>
      <c r="V8" s="82">
        <v>20</v>
      </c>
      <c r="W8" s="82">
        <v>21</v>
      </c>
      <c r="X8" s="82">
        <v>22</v>
      </c>
      <c r="Y8" s="82">
        <v>23</v>
      </c>
      <c r="Z8" s="82">
        <v>24</v>
      </c>
      <c r="AA8" s="98" t="s">
        <v>30</v>
      </c>
    </row>
    <row r="9" spans="1:27">
      <c r="A9" s="14" t="s">
        <v>31</v>
      </c>
      <c r="B9" s="15" t="s">
        <v>121</v>
      </c>
      <c r="C9" s="16">
        <v>0.1514</v>
      </c>
      <c r="D9" s="17"/>
      <c r="E9" s="17">
        <v>0.0052</v>
      </c>
      <c r="F9" s="17"/>
      <c r="G9" s="17">
        <v>0.03044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67"/>
      <c r="S9" s="67"/>
      <c r="T9" s="67"/>
      <c r="U9" s="67"/>
      <c r="V9" s="67"/>
      <c r="W9" s="67"/>
      <c r="X9" s="67"/>
      <c r="Y9" s="67"/>
      <c r="Z9" s="67"/>
      <c r="AA9" s="68" t="s">
        <v>63</v>
      </c>
    </row>
    <row r="10" spans="1:27">
      <c r="A10" s="19"/>
      <c r="B10" s="20" t="s">
        <v>34</v>
      </c>
      <c r="C10" s="21"/>
      <c r="D10" s="22"/>
      <c r="E10" s="22">
        <v>0.0077</v>
      </c>
      <c r="F10" s="22"/>
      <c r="G10" s="22"/>
      <c r="H10" s="23">
        <v>0.0006</v>
      </c>
      <c r="I10" s="22"/>
      <c r="J10" s="22"/>
      <c r="K10" s="22"/>
      <c r="L10" s="22"/>
      <c r="M10" s="22"/>
      <c r="N10" s="22"/>
      <c r="O10" s="22"/>
      <c r="P10" s="22"/>
      <c r="Q10" s="22"/>
      <c r="R10" s="69"/>
      <c r="S10" s="69"/>
      <c r="T10" s="69"/>
      <c r="U10" s="69"/>
      <c r="V10" s="69"/>
      <c r="W10" s="69"/>
      <c r="X10" s="69"/>
      <c r="Y10" s="69"/>
      <c r="Z10" s="69"/>
      <c r="AA10" s="70"/>
    </row>
    <row r="11" spans="1:27">
      <c r="A11" s="19"/>
      <c r="B11" s="24" t="s">
        <v>35</v>
      </c>
      <c r="C11" s="21"/>
      <c r="D11" s="22">
        <v>0.0104</v>
      </c>
      <c r="E11" s="22"/>
      <c r="F11" s="22"/>
      <c r="G11" s="22"/>
      <c r="H11" s="23"/>
      <c r="I11" s="22">
        <v>0.0314</v>
      </c>
      <c r="J11" s="22"/>
      <c r="K11" s="22"/>
      <c r="L11" s="22"/>
      <c r="M11" s="22"/>
      <c r="N11" s="22"/>
      <c r="O11" s="22"/>
      <c r="P11" s="22"/>
      <c r="Q11" s="22"/>
      <c r="R11" s="69"/>
      <c r="S11" s="69"/>
      <c r="T11" s="69"/>
      <c r="U11" s="69"/>
      <c r="V11" s="69"/>
      <c r="W11" s="69"/>
      <c r="X11" s="69"/>
      <c r="Y11" s="69"/>
      <c r="Z11" s="69"/>
      <c r="AA11" s="70"/>
    </row>
    <row r="12" spans="1:27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69"/>
      <c r="S12" s="69"/>
      <c r="T12" s="69"/>
      <c r="U12" s="69"/>
      <c r="V12" s="69"/>
      <c r="W12" s="69"/>
      <c r="X12" s="69"/>
      <c r="Y12" s="69"/>
      <c r="Z12" s="69"/>
      <c r="AA12" s="70"/>
    </row>
    <row r="13" ht="13.95" spans="1:27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71"/>
      <c r="S13" s="71"/>
      <c r="T13" s="71"/>
      <c r="U13" s="71"/>
      <c r="V13" s="71"/>
      <c r="W13" s="71"/>
      <c r="X13" s="71"/>
      <c r="Y13" s="71"/>
      <c r="Z13" s="71"/>
      <c r="AA13" s="70"/>
    </row>
    <row r="14" spans="1:27">
      <c r="A14" s="14" t="s">
        <v>36</v>
      </c>
      <c r="B14" s="15" t="s">
        <v>17</v>
      </c>
      <c r="C14" s="16"/>
      <c r="D14" s="17"/>
      <c r="E14" s="17"/>
      <c r="F14" s="17"/>
      <c r="G14" s="17"/>
      <c r="H14" s="18"/>
      <c r="I14" s="17"/>
      <c r="J14" s="17"/>
      <c r="K14" s="17">
        <v>0.137</v>
      </c>
      <c r="L14" s="17"/>
      <c r="M14" s="17"/>
      <c r="N14" s="17"/>
      <c r="O14" s="17"/>
      <c r="P14" s="17"/>
      <c r="Q14" s="17"/>
      <c r="R14" s="67"/>
      <c r="S14" s="67"/>
      <c r="T14" s="67"/>
      <c r="U14" s="67"/>
      <c r="V14" s="67"/>
      <c r="W14" s="67"/>
      <c r="X14" s="67"/>
      <c r="Y14" s="67"/>
      <c r="Z14" s="67"/>
      <c r="AA14" s="70"/>
    </row>
    <row r="15" spans="1:27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69"/>
      <c r="S15" s="69"/>
      <c r="T15" s="69"/>
      <c r="U15" s="69"/>
      <c r="V15" s="69"/>
      <c r="W15" s="69"/>
      <c r="X15" s="69"/>
      <c r="Y15" s="69"/>
      <c r="Z15" s="69"/>
      <c r="AA15" s="70"/>
    </row>
    <row r="16" spans="1:27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69"/>
      <c r="S16" s="69"/>
      <c r="T16" s="69"/>
      <c r="U16" s="69"/>
      <c r="V16" s="69"/>
      <c r="W16" s="69"/>
      <c r="X16" s="69"/>
      <c r="Y16" s="69"/>
      <c r="Z16" s="69"/>
      <c r="AA16" s="70"/>
    </row>
    <row r="17" ht="13.95" spans="1:27">
      <c r="A17" s="30"/>
      <c r="B17" s="26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72"/>
      <c r="S17" s="72"/>
      <c r="T17" s="72"/>
      <c r="U17" s="72"/>
      <c r="V17" s="72"/>
      <c r="W17" s="72"/>
      <c r="X17" s="72"/>
      <c r="Y17" s="72"/>
      <c r="Z17" s="72"/>
      <c r="AA17" s="70"/>
    </row>
    <row r="18" ht="16" customHeight="1" spans="1:27">
      <c r="A18" s="35" t="s">
        <v>37</v>
      </c>
      <c r="B18" s="36" t="s">
        <v>122</v>
      </c>
      <c r="C18" s="16"/>
      <c r="D18" s="17"/>
      <c r="E18" s="17">
        <v>0.001</v>
      </c>
      <c r="F18" s="17">
        <v>0.0352</v>
      </c>
      <c r="G18" s="17"/>
      <c r="H18" s="18"/>
      <c r="I18" s="17"/>
      <c r="J18" s="17"/>
      <c r="K18" s="17"/>
      <c r="L18" s="17">
        <v>0.0713</v>
      </c>
      <c r="M18" s="17">
        <v>0.0104</v>
      </c>
      <c r="N18" s="17">
        <v>0.0104</v>
      </c>
      <c r="O18" s="17">
        <v>0.002322</v>
      </c>
      <c r="P18" s="17">
        <v>0.0749</v>
      </c>
      <c r="Q18" s="17"/>
      <c r="R18" s="67"/>
      <c r="S18" s="67">
        <v>0.006</v>
      </c>
      <c r="T18" s="67"/>
      <c r="U18" s="67"/>
      <c r="V18" s="67">
        <v>0.0344</v>
      </c>
      <c r="W18" s="67"/>
      <c r="X18" s="67"/>
      <c r="Y18" s="67"/>
      <c r="Z18" s="67"/>
      <c r="AA18" s="70"/>
    </row>
    <row r="19" ht="27" customHeight="1" spans="1:27">
      <c r="A19" s="37"/>
      <c r="B19" s="38" t="s">
        <v>123</v>
      </c>
      <c r="C19" s="21"/>
      <c r="D19" s="22"/>
      <c r="E19" s="22"/>
      <c r="F19" s="22"/>
      <c r="G19" s="22"/>
      <c r="H19" s="23"/>
      <c r="I19" s="22">
        <v>0.01</v>
      </c>
      <c r="J19" s="22"/>
      <c r="K19" s="22"/>
      <c r="L19" s="22"/>
      <c r="M19" s="22">
        <v>0.015</v>
      </c>
      <c r="N19" s="22">
        <v>0.0194</v>
      </c>
      <c r="O19" s="22">
        <v>0.00433</v>
      </c>
      <c r="P19" s="22"/>
      <c r="Q19" s="22">
        <v>0.0792</v>
      </c>
      <c r="R19" s="69"/>
      <c r="S19" s="69">
        <v>0.004</v>
      </c>
      <c r="T19" s="69"/>
      <c r="U19" s="69"/>
      <c r="V19" s="69"/>
      <c r="W19" s="69"/>
      <c r="X19" s="69"/>
      <c r="Y19" s="69"/>
      <c r="Z19" s="69">
        <v>5</v>
      </c>
      <c r="AA19" s="70"/>
    </row>
    <row r="20" spans="1:27">
      <c r="A20" s="37"/>
      <c r="B20" s="39" t="s">
        <v>124</v>
      </c>
      <c r="C20" s="21">
        <v>0.0404</v>
      </c>
      <c r="D20" s="22">
        <v>0.005</v>
      </c>
      <c r="E20" s="22"/>
      <c r="F20" s="22"/>
      <c r="G20" s="22"/>
      <c r="H20" s="23"/>
      <c r="I20" s="22"/>
      <c r="J20" s="22"/>
      <c r="K20" s="22"/>
      <c r="L20" s="22">
        <v>0.154</v>
      </c>
      <c r="M20" s="22"/>
      <c r="N20" s="22"/>
      <c r="O20" s="22"/>
      <c r="P20" s="22"/>
      <c r="Q20" s="22"/>
      <c r="R20" s="69"/>
      <c r="S20" s="69"/>
      <c r="T20" s="69"/>
      <c r="U20" s="69"/>
      <c r="V20" s="69"/>
      <c r="W20" s="69"/>
      <c r="X20" s="69"/>
      <c r="Y20" s="69"/>
      <c r="Z20" s="69"/>
      <c r="AA20" s="70"/>
    </row>
    <row r="21" spans="1:27">
      <c r="A21" s="37"/>
      <c r="B21" s="38" t="s">
        <v>67</v>
      </c>
      <c r="C21" s="21"/>
      <c r="D21" s="22"/>
      <c r="E21" s="22">
        <v>0.00844</v>
      </c>
      <c r="F21" s="22"/>
      <c r="G21" s="22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69">
        <v>0.02</v>
      </c>
      <c r="S21" s="69"/>
      <c r="T21" s="69"/>
      <c r="U21" s="69"/>
      <c r="V21" s="69"/>
      <c r="W21" s="69"/>
      <c r="X21" s="69"/>
      <c r="Y21" s="69"/>
      <c r="Z21" s="69"/>
      <c r="AA21" s="70"/>
    </row>
    <row r="22" spans="1:27">
      <c r="A22" s="37"/>
      <c r="B22" s="24" t="s">
        <v>43</v>
      </c>
      <c r="C22" s="21"/>
      <c r="D22" s="22"/>
      <c r="E22" s="22"/>
      <c r="F22" s="22"/>
      <c r="G22" s="22"/>
      <c r="H22" s="23"/>
      <c r="I22" s="22"/>
      <c r="J22" s="22">
        <v>0.0514</v>
      </c>
      <c r="K22" s="22"/>
      <c r="L22" s="22"/>
      <c r="M22" s="22"/>
      <c r="N22" s="22"/>
      <c r="O22" s="22"/>
      <c r="P22" s="22"/>
      <c r="Q22" s="22"/>
      <c r="R22" s="69"/>
      <c r="S22" s="69"/>
      <c r="T22" s="69"/>
      <c r="U22" s="69"/>
      <c r="V22" s="69"/>
      <c r="W22" s="69"/>
      <c r="X22" s="69"/>
      <c r="Y22" s="69"/>
      <c r="Z22" s="69"/>
      <c r="AA22" s="70"/>
    </row>
    <row r="23" ht="13.95" spans="1:27">
      <c r="A23" s="40"/>
      <c r="B23" s="41"/>
      <c r="C23" s="27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71"/>
      <c r="S23" s="71"/>
      <c r="T23" s="71"/>
      <c r="U23" s="71"/>
      <c r="V23" s="71"/>
      <c r="W23" s="71"/>
      <c r="X23" s="71"/>
      <c r="Y23" s="71"/>
      <c r="Z23" s="71"/>
      <c r="AA23" s="70"/>
    </row>
    <row r="24" spans="1:27">
      <c r="A24" s="35" t="s">
        <v>44</v>
      </c>
      <c r="B24" s="15" t="s">
        <v>83</v>
      </c>
      <c r="C24" s="16"/>
      <c r="D24" s="17">
        <v>0.0044</v>
      </c>
      <c r="E24" s="17">
        <v>0.0044</v>
      </c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67"/>
      <c r="S24" s="67"/>
      <c r="T24" s="67">
        <v>0.0083</v>
      </c>
      <c r="U24" s="67"/>
      <c r="V24" s="67"/>
      <c r="W24" s="67"/>
      <c r="X24" s="67">
        <v>0.0354</v>
      </c>
      <c r="Y24" s="67"/>
      <c r="Z24" s="67"/>
      <c r="AA24" s="70"/>
    </row>
    <row r="25" spans="1:27">
      <c r="A25" s="37"/>
      <c r="B25" s="20" t="s">
        <v>34</v>
      </c>
      <c r="C25" s="21"/>
      <c r="D25" s="22"/>
      <c r="E25" s="22">
        <v>0.0073</v>
      </c>
      <c r="F25" s="22"/>
      <c r="G25" s="22"/>
      <c r="H25" s="23">
        <v>0.0006</v>
      </c>
      <c r="I25" s="22"/>
      <c r="J25" s="22"/>
      <c r="K25" s="22"/>
      <c r="L25" s="22"/>
      <c r="M25" s="22"/>
      <c r="N25" s="22"/>
      <c r="O25" s="22"/>
      <c r="P25" s="22"/>
      <c r="Q25" s="22"/>
      <c r="R25" s="69"/>
      <c r="S25" s="69"/>
      <c r="T25" s="69"/>
      <c r="U25" s="69"/>
      <c r="V25" s="69"/>
      <c r="W25" s="69"/>
      <c r="X25" s="69"/>
      <c r="Y25" s="69"/>
      <c r="Z25" s="69"/>
      <c r="AA25" s="70"/>
    </row>
    <row r="26" spans="1:27">
      <c r="A26" s="37"/>
      <c r="B26" s="20"/>
      <c r="C26" s="21"/>
      <c r="D26" s="22"/>
      <c r="E26" s="22"/>
      <c r="F26" s="22"/>
      <c r="G26" s="22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69"/>
      <c r="S26" s="69"/>
      <c r="T26" s="69"/>
      <c r="U26" s="69"/>
      <c r="V26" s="69"/>
      <c r="W26" s="69"/>
      <c r="X26" s="69"/>
      <c r="Y26" s="69"/>
      <c r="Z26" s="69"/>
      <c r="AA26" s="151"/>
    </row>
    <row r="27" spans="1:27">
      <c r="A27" s="37"/>
      <c r="B27" s="20"/>
      <c r="C27" s="21"/>
      <c r="D27" s="22"/>
      <c r="E27" s="22"/>
      <c r="F27" s="22"/>
      <c r="G27" s="22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69"/>
      <c r="S27" s="69"/>
      <c r="T27" s="69"/>
      <c r="U27" s="69"/>
      <c r="V27" s="69"/>
      <c r="W27" s="69"/>
      <c r="X27" s="69"/>
      <c r="Y27" s="69"/>
      <c r="Z27" s="69"/>
      <c r="AA27" s="73"/>
    </row>
    <row r="28" ht="13.95" spans="1:27">
      <c r="A28" s="40"/>
      <c r="B28" s="26"/>
      <c r="C28" s="27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71"/>
      <c r="S28" s="71"/>
      <c r="T28" s="71"/>
      <c r="U28" s="71">
        <v>1</v>
      </c>
      <c r="V28" s="71"/>
      <c r="W28" s="71">
        <v>0.38</v>
      </c>
      <c r="X28" s="71"/>
      <c r="Y28" s="71">
        <v>0.5</v>
      </c>
      <c r="Z28" s="71"/>
      <c r="AA28" s="132"/>
    </row>
    <row r="29" ht="15.6" spans="1:27">
      <c r="A29" s="42" t="s">
        <v>46</v>
      </c>
      <c r="B29" s="43"/>
      <c r="C29" s="16">
        <f t="shared" ref="C29:V29" si="0">SUM(C9:C28)</f>
        <v>0.1918</v>
      </c>
      <c r="D29" s="17">
        <f t="shared" si="0"/>
        <v>0.0198</v>
      </c>
      <c r="E29" s="17">
        <f t="shared" si="0"/>
        <v>0.03404</v>
      </c>
      <c r="F29" s="17">
        <f t="shared" si="0"/>
        <v>0.0352</v>
      </c>
      <c r="G29" s="17">
        <f t="shared" si="0"/>
        <v>0.03044</v>
      </c>
      <c r="H29" s="17">
        <f t="shared" si="0"/>
        <v>0.0012</v>
      </c>
      <c r="I29" s="17">
        <f t="shared" si="0"/>
        <v>0.0414</v>
      </c>
      <c r="J29" s="17">
        <f t="shared" si="0"/>
        <v>0.0514</v>
      </c>
      <c r="K29" s="17">
        <f t="shared" si="0"/>
        <v>0.137</v>
      </c>
      <c r="L29" s="17">
        <f t="shared" si="0"/>
        <v>0.2253</v>
      </c>
      <c r="M29" s="17">
        <f t="shared" si="0"/>
        <v>0.0254</v>
      </c>
      <c r="N29" s="17">
        <f t="shared" si="0"/>
        <v>0.0298</v>
      </c>
      <c r="O29" s="17">
        <f t="shared" si="0"/>
        <v>0.006652</v>
      </c>
      <c r="P29" s="17">
        <f t="shared" si="0"/>
        <v>0.0749</v>
      </c>
      <c r="Q29" s="17">
        <f t="shared" si="0"/>
        <v>0.0792</v>
      </c>
      <c r="R29" s="17">
        <f t="shared" si="0"/>
        <v>0.02</v>
      </c>
      <c r="S29" s="17">
        <f t="shared" si="0"/>
        <v>0.01</v>
      </c>
      <c r="T29" s="17">
        <f t="shared" si="0"/>
        <v>0.0083</v>
      </c>
      <c r="U29" s="17">
        <f t="shared" si="0"/>
        <v>1</v>
      </c>
      <c r="V29" s="17">
        <f t="shared" si="0"/>
        <v>0.0344</v>
      </c>
      <c r="W29" s="17">
        <v>0.38</v>
      </c>
      <c r="X29" s="119">
        <f>SUM(X9:X28)</f>
        <v>0.0354</v>
      </c>
      <c r="Y29" s="123">
        <v>0.5</v>
      </c>
      <c r="Z29" s="123">
        <v>5</v>
      </c>
      <c r="AA29" s="15"/>
    </row>
    <row r="30" ht="15.6" hidden="1" spans="1:27">
      <c r="A30" s="44" t="s">
        <v>47</v>
      </c>
      <c r="B30" s="45"/>
      <c r="C30" s="87">
        <f>146*C29</f>
        <v>28.0028</v>
      </c>
      <c r="D30" s="87">
        <f t="shared" ref="D30:W30" si="1">146*D29</f>
        <v>2.8908</v>
      </c>
      <c r="E30" s="87">
        <f t="shared" si="1"/>
        <v>4.96984</v>
      </c>
      <c r="F30" s="87">
        <f t="shared" si="1"/>
        <v>5.1392</v>
      </c>
      <c r="G30" s="87">
        <f t="shared" si="1"/>
        <v>4.44424</v>
      </c>
      <c r="H30" s="87">
        <f t="shared" si="1"/>
        <v>0.1752</v>
      </c>
      <c r="I30" s="87">
        <f t="shared" si="1"/>
        <v>6.0444</v>
      </c>
      <c r="J30" s="87">
        <f t="shared" si="1"/>
        <v>7.5044</v>
      </c>
      <c r="K30" s="87">
        <f t="shared" si="1"/>
        <v>20.002</v>
      </c>
      <c r="L30" s="87">
        <f t="shared" si="1"/>
        <v>32.8938</v>
      </c>
      <c r="M30" s="87">
        <f t="shared" si="1"/>
        <v>3.7084</v>
      </c>
      <c r="N30" s="87">
        <f t="shared" si="1"/>
        <v>4.3508</v>
      </c>
      <c r="O30" s="87">
        <f t="shared" si="1"/>
        <v>0.971192</v>
      </c>
      <c r="P30" s="87">
        <f t="shared" si="1"/>
        <v>10.9354</v>
      </c>
      <c r="Q30" s="87">
        <f t="shared" si="1"/>
        <v>11.5632</v>
      </c>
      <c r="R30" s="87">
        <f t="shared" si="1"/>
        <v>2.92</v>
      </c>
      <c r="S30" s="87">
        <f t="shared" si="1"/>
        <v>1.46</v>
      </c>
      <c r="T30" s="87">
        <f t="shared" si="1"/>
        <v>1.2118</v>
      </c>
      <c r="U30" s="87">
        <v>1</v>
      </c>
      <c r="V30" s="87">
        <f>146*V29</f>
        <v>5.0224</v>
      </c>
      <c r="W30" s="87">
        <v>0.38</v>
      </c>
      <c r="X30" s="87">
        <f>146*X29</f>
        <v>5.1684</v>
      </c>
      <c r="Y30" s="87">
        <v>0.5</v>
      </c>
      <c r="Z30" s="87">
        <v>5</v>
      </c>
      <c r="AA30" s="20"/>
    </row>
    <row r="31" ht="15.6" spans="1:27">
      <c r="A31" s="44" t="s">
        <v>47</v>
      </c>
      <c r="B31" s="45"/>
      <c r="C31" s="47">
        <f t="shared" ref="C31:K31" si="2">ROUND(C30,2)</f>
        <v>28</v>
      </c>
      <c r="D31" s="49">
        <f t="shared" si="2"/>
        <v>2.89</v>
      </c>
      <c r="E31" s="49">
        <f t="shared" si="2"/>
        <v>4.97</v>
      </c>
      <c r="F31" s="49">
        <f t="shared" si="2"/>
        <v>5.14</v>
      </c>
      <c r="G31" s="49">
        <f t="shared" si="2"/>
        <v>4.44</v>
      </c>
      <c r="H31" s="49">
        <f t="shared" si="2"/>
        <v>0.18</v>
      </c>
      <c r="I31" s="49">
        <f t="shared" si="2"/>
        <v>6.04</v>
      </c>
      <c r="J31" s="49">
        <f t="shared" si="2"/>
        <v>7.5</v>
      </c>
      <c r="K31" s="49">
        <f t="shared" si="2"/>
        <v>20</v>
      </c>
      <c r="L31" s="49">
        <f t="shared" ref="L31:V31" si="3">ROUND(L30,2)</f>
        <v>32.89</v>
      </c>
      <c r="M31" s="57">
        <f t="shared" si="3"/>
        <v>3.71</v>
      </c>
      <c r="N31" s="57">
        <f t="shared" si="3"/>
        <v>4.35</v>
      </c>
      <c r="O31" s="57">
        <f t="shared" si="3"/>
        <v>0.97</v>
      </c>
      <c r="P31" s="57">
        <f t="shared" si="3"/>
        <v>10.94</v>
      </c>
      <c r="Q31" s="57">
        <f t="shared" si="3"/>
        <v>11.56</v>
      </c>
      <c r="R31" s="57">
        <f t="shared" si="3"/>
        <v>2.92</v>
      </c>
      <c r="S31" s="57">
        <f t="shared" si="3"/>
        <v>1.46</v>
      </c>
      <c r="T31" s="57">
        <f t="shared" si="3"/>
        <v>1.21</v>
      </c>
      <c r="U31" s="57">
        <f t="shared" si="3"/>
        <v>1</v>
      </c>
      <c r="V31" s="57">
        <f t="shared" si="3"/>
        <v>5.02</v>
      </c>
      <c r="W31" s="57">
        <v>0.38</v>
      </c>
      <c r="X31" s="57">
        <f>ROUND(X30,2)</f>
        <v>5.17</v>
      </c>
      <c r="Y31" s="76">
        <v>0.5</v>
      </c>
      <c r="Z31" s="76">
        <v>5</v>
      </c>
      <c r="AA31" s="20"/>
    </row>
    <row r="32" ht="15.6" spans="1:27">
      <c r="A32" s="44" t="s">
        <v>48</v>
      </c>
      <c r="B32" s="45"/>
      <c r="C32" s="47">
        <v>70</v>
      </c>
      <c r="D32" s="48">
        <v>770</v>
      </c>
      <c r="E32" s="48">
        <v>76</v>
      </c>
      <c r="F32" s="49">
        <v>35.6</v>
      </c>
      <c r="G32" s="49">
        <v>123</v>
      </c>
      <c r="H32" s="48">
        <v>1650</v>
      </c>
      <c r="I32" s="48">
        <v>62.37</v>
      </c>
      <c r="J32" s="48">
        <v>39.5</v>
      </c>
      <c r="K32" s="49">
        <v>80.1</v>
      </c>
      <c r="L32" s="49">
        <v>31.15</v>
      </c>
      <c r="M32" s="49">
        <v>47</v>
      </c>
      <c r="N32" s="57">
        <v>55.18</v>
      </c>
      <c r="O32" s="57">
        <v>200</v>
      </c>
      <c r="P32" s="49">
        <v>245</v>
      </c>
      <c r="Q32" s="49">
        <v>140</v>
      </c>
      <c r="R32" s="57">
        <v>222.5</v>
      </c>
      <c r="S32" s="57">
        <v>297</v>
      </c>
      <c r="T32" s="57">
        <v>550</v>
      </c>
      <c r="U32" s="57">
        <v>11</v>
      </c>
      <c r="V32" s="57">
        <v>31.15</v>
      </c>
      <c r="W32" s="57">
        <v>620.65</v>
      </c>
      <c r="X32" s="57">
        <v>118</v>
      </c>
      <c r="Y32" s="57">
        <v>20</v>
      </c>
      <c r="Z32" s="57">
        <v>7.12</v>
      </c>
      <c r="AA32" s="75"/>
    </row>
    <row r="33" ht="16.35" spans="1:27">
      <c r="A33" s="50" t="s">
        <v>49</v>
      </c>
      <c r="B33" s="51"/>
      <c r="C33" s="88">
        <f t="shared" ref="C33:Z33" si="4">C31*C32</f>
        <v>1960</v>
      </c>
      <c r="D33" s="88">
        <f t="shared" si="4"/>
        <v>2225.3</v>
      </c>
      <c r="E33" s="88">
        <f t="shared" si="4"/>
        <v>377.72</v>
      </c>
      <c r="F33" s="88">
        <f t="shared" si="4"/>
        <v>182.984</v>
      </c>
      <c r="G33" s="88">
        <f t="shared" si="4"/>
        <v>546.12</v>
      </c>
      <c r="H33" s="88">
        <f t="shared" si="4"/>
        <v>297</v>
      </c>
      <c r="I33" s="88">
        <f t="shared" si="4"/>
        <v>376.7148</v>
      </c>
      <c r="J33" s="88">
        <f t="shared" si="4"/>
        <v>296.25</v>
      </c>
      <c r="K33" s="88">
        <f t="shared" si="4"/>
        <v>1602</v>
      </c>
      <c r="L33" s="88">
        <f t="shared" si="4"/>
        <v>1024.5235</v>
      </c>
      <c r="M33" s="88">
        <f t="shared" si="4"/>
        <v>174.37</v>
      </c>
      <c r="N33" s="88">
        <f t="shared" si="4"/>
        <v>240.033</v>
      </c>
      <c r="O33" s="88">
        <f t="shared" si="4"/>
        <v>194</v>
      </c>
      <c r="P33" s="88">
        <f t="shared" si="4"/>
        <v>2680.3</v>
      </c>
      <c r="Q33" s="88">
        <f t="shared" si="4"/>
        <v>1618.4</v>
      </c>
      <c r="R33" s="88">
        <f t="shared" si="4"/>
        <v>649.7</v>
      </c>
      <c r="S33" s="88">
        <f t="shared" si="4"/>
        <v>433.62</v>
      </c>
      <c r="T33" s="88">
        <f t="shared" si="4"/>
        <v>665.5</v>
      </c>
      <c r="U33" s="88">
        <f t="shared" si="4"/>
        <v>11</v>
      </c>
      <c r="V33" s="88">
        <f t="shared" si="4"/>
        <v>156.373</v>
      </c>
      <c r="W33" s="88">
        <f t="shared" si="4"/>
        <v>235.847</v>
      </c>
      <c r="X33" s="88">
        <f t="shared" si="4"/>
        <v>610.06</v>
      </c>
      <c r="Y33" s="88">
        <f t="shared" si="4"/>
        <v>10</v>
      </c>
      <c r="Z33" s="88">
        <f t="shared" si="4"/>
        <v>35.6</v>
      </c>
      <c r="AA33" s="77">
        <f>SUM(C33:Z33)</f>
        <v>16603.4153</v>
      </c>
    </row>
    <row r="34" ht="15.6" spans="1:27">
      <c r="A34" s="53"/>
      <c r="B34" s="53"/>
      <c r="C34" s="54"/>
      <c r="D34" s="54"/>
      <c r="E34" s="54"/>
      <c r="F34" s="54"/>
      <c r="G34" s="54"/>
      <c r="H34" s="9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8">
        <f>AA33/AA2</f>
        <v>113.72202260274</v>
      </c>
    </row>
    <row r="35" customFormat="1" ht="15.6" spans="1:27">
      <c r="A35" s="55"/>
      <c r="B35" s="55"/>
      <c r="H35" s="78"/>
      <c r="Q35" s="54"/>
      <c r="AA35" s="59"/>
    </row>
    <row r="36" customFormat="1" ht="27" customHeight="1" spans="2:17">
      <c r="B36" s="56" t="s">
        <v>50</v>
      </c>
      <c r="Q36" s="58"/>
    </row>
    <row r="37" customFormat="1" ht="27" customHeight="1" spans="2:17">
      <c r="B37" s="56" t="s">
        <v>51</v>
      </c>
      <c r="Q37" s="58"/>
    </row>
    <row r="38" customFormat="1" ht="27" customHeight="1" spans="2:2">
      <c r="B38" s="56" t="s">
        <v>52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F39"/>
  <sheetViews>
    <sheetView workbookViewId="0">
      <pane ySplit="7" topLeftCell="A22" activePane="bottomLeft" state="frozen"/>
      <selection/>
      <selection pane="bottomLeft" activeCell="A36" sqref="$A36:$XFD36"/>
    </sheetView>
  </sheetViews>
  <sheetFormatPr defaultColWidth="11.537037037037" defaultRowHeight="13.2"/>
  <cols>
    <col min="1" max="1" width="6.33333333333333" customWidth="1"/>
    <col min="2" max="2" width="23.6666666666667" customWidth="1"/>
    <col min="3" max="3" width="7" customWidth="1"/>
    <col min="4" max="4" width="7.11111111111111" customWidth="1"/>
    <col min="5" max="5" width="6.11111111111111" customWidth="1"/>
    <col min="6" max="6" width="6.33333333333333" customWidth="1"/>
    <col min="7" max="7" width="5.33333333333333" customWidth="1"/>
    <col min="8" max="8" width="7.22222222222222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77777777777778" customWidth="1"/>
    <col min="15" max="15" width="6.33333333333333" customWidth="1"/>
    <col min="16" max="16" width="6" customWidth="1"/>
    <col min="17" max="17" width="6.22222222222222" customWidth="1"/>
    <col min="18" max="20" width="7.22222222222222" customWidth="1"/>
    <col min="21" max="21" width="6.55555555555556" customWidth="1"/>
    <col min="22" max="22" width="6.11111111111111" customWidth="1"/>
    <col min="23" max="23" width="6.44444444444444" customWidth="1"/>
    <col min="24" max="24" width="7.77777777777778" customWidth="1"/>
    <col min="25" max="25" width="6.11111111111111" customWidth="1"/>
    <col min="26" max="27" width="6.22222222222222" customWidth="1"/>
    <col min="28" max="28" width="7.11111111111111" customWidth="1"/>
    <col min="29" max="29" width="6.22222222222222" customWidth="1"/>
    <col min="30" max="30" width="6.11111111111111" customWidth="1"/>
    <col min="31" max="31" width="5.66666666666667" customWidth="1"/>
    <col min="32" max="32" width="8.77777777777778" customWidth="1"/>
  </cols>
  <sheetData>
    <row r="1" s="1" customFormat="1" ht="43" customHeight="1" spans="1:1">
      <c r="A1" s="1" t="s">
        <v>0</v>
      </c>
    </row>
    <row r="2" customHeight="1" spans="1:32">
      <c r="A2" s="102"/>
      <c r="B2" s="103" t="s">
        <v>125</v>
      </c>
      <c r="C2" s="104" t="s">
        <v>2</v>
      </c>
      <c r="D2" s="4" t="s">
        <v>3</v>
      </c>
      <c r="E2" s="4" t="s">
        <v>4</v>
      </c>
      <c r="F2" s="4" t="s">
        <v>71</v>
      </c>
      <c r="G2" s="4" t="s">
        <v>6</v>
      </c>
      <c r="H2" s="4" t="s">
        <v>85</v>
      </c>
      <c r="I2" s="4" t="s">
        <v>8</v>
      </c>
      <c r="J2" s="4" t="s">
        <v>9</v>
      </c>
      <c r="K2" s="4" t="s">
        <v>10</v>
      </c>
      <c r="L2" s="4" t="s">
        <v>20</v>
      </c>
      <c r="M2" s="4" t="s">
        <v>78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56</v>
      </c>
      <c r="S2" s="4" t="s">
        <v>126</v>
      </c>
      <c r="T2" s="4" t="s">
        <v>7</v>
      </c>
      <c r="U2" s="4" t="s">
        <v>22</v>
      </c>
      <c r="V2" s="4" t="s">
        <v>17</v>
      </c>
      <c r="W2" s="4" t="s">
        <v>5</v>
      </c>
      <c r="X2" s="4" t="s">
        <v>72</v>
      </c>
      <c r="Y2" s="4" t="s">
        <v>21</v>
      </c>
      <c r="Z2" s="4" t="s">
        <v>86</v>
      </c>
      <c r="AA2" s="4" t="s">
        <v>23</v>
      </c>
      <c r="AB2" s="4" t="s">
        <v>29</v>
      </c>
      <c r="AC2" s="4" t="s">
        <v>18</v>
      </c>
      <c r="AD2" s="4" t="s">
        <v>28</v>
      </c>
      <c r="AE2" s="4" t="s">
        <v>88</v>
      </c>
      <c r="AF2" s="127">
        <v>141</v>
      </c>
    </row>
    <row r="3" spans="1:32">
      <c r="A3" s="105"/>
      <c r="B3" s="106"/>
      <c r="C3" s="10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28"/>
    </row>
    <row r="4" spans="1:32">
      <c r="A4" s="105"/>
      <c r="B4" s="106"/>
      <c r="C4" s="10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28"/>
    </row>
    <row r="5" ht="12" customHeight="1" spans="1:32">
      <c r="A5" s="105"/>
      <c r="B5" s="106"/>
      <c r="C5" s="10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28"/>
    </row>
    <row r="6" spans="1:32">
      <c r="A6" s="105"/>
      <c r="B6" s="106"/>
      <c r="C6" s="10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28"/>
    </row>
    <row r="7" ht="28" customHeight="1" spans="1:32">
      <c r="A7" s="108"/>
      <c r="B7" s="109"/>
      <c r="C7" s="1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29"/>
    </row>
    <row r="8" ht="15" customHeight="1" spans="1:32">
      <c r="A8" s="11"/>
      <c r="B8" s="111"/>
      <c r="C8" s="112">
        <v>1</v>
      </c>
      <c r="D8" s="13">
        <v>2</v>
      </c>
      <c r="E8" s="112">
        <v>3</v>
      </c>
      <c r="F8" s="112">
        <v>4</v>
      </c>
      <c r="G8" s="13">
        <v>5</v>
      </c>
      <c r="H8" s="112">
        <v>6</v>
      </c>
      <c r="I8" s="13">
        <v>7</v>
      </c>
      <c r="J8" s="112">
        <v>8</v>
      </c>
      <c r="K8" s="112">
        <v>9</v>
      </c>
      <c r="L8" s="13">
        <v>10</v>
      </c>
      <c r="M8" s="112">
        <v>11</v>
      </c>
      <c r="N8" s="13">
        <v>12</v>
      </c>
      <c r="O8" s="112">
        <v>13</v>
      </c>
      <c r="P8" s="112">
        <v>14</v>
      </c>
      <c r="Q8" s="13">
        <v>15</v>
      </c>
      <c r="R8" s="112">
        <v>16</v>
      </c>
      <c r="S8" s="13">
        <v>17</v>
      </c>
      <c r="T8" s="112">
        <v>18</v>
      </c>
      <c r="U8" s="112">
        <v>19</v>
      </c>
      <c r="V8" s="13">
        <v>20</v>
      </c>
      <c r="W8" s="112">
        <v>21</v>
      </c>
      <c r="X8" s="13">
        <v>22</v>
      </c>
      <c r="Y8" s="112">
        <v>23</v>
      </c>
      <c r="Z8" s="112">
        <v>24</v>
      </c>
      <c r="AA8" s="13">
        <v>25</v>
      </c>
      <c r="AB8" s="112">
        <v>26</v>
      </c>
      <c r="AC8" s="13">
        <v>27</v>
      </c>
      <c r="AD8" s="112">
        <v>28</v>
      </c>
      <c r="AE8" s="112">
        <v>29</v>
      </c>
      <c r="AF8" s="130" t="s">
        <v>30</v>
      </c>
    </row>
    <row r="9" spans="1:32">
      <c r="A9" s="113" t="s">
        <v>31</v>
      </c>
      <c r="B9" s="15" t="s">
        <v>127</v>
      </c>
      <c r="C9" s="16">
        <v>0.14856</v>
      </c>
      <c r="D9" s="17"/>
      <c r="E9" s="17">
        <v>0.0053</v>
      </c>
      <c r="F9" s="17">
        <v>0.0213</v>
      </c>
      <c r="G9" s="17"/>
      <c r="H9" s="17"/>
      <c r="I9" s="1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9"/>
      <c r="AA9" s="123"/>
      <c r="AB9" s="123"/>
      <c r="AC9" s="123"/>
      <c r="AD9" s="123"/>
      <c r="AE9" s="123"/>
      <c r="AF9" s="68" t="s">
        <v>128</v>
      </c>
    </row>
    <row r="10" spans="1:32">
      <c r="A10" s="114"/>
      <c r="B10" s="20" t="s">
        <v>34</v>
      </c>
      <c r="C10" s="21"/>
      <c r="D10" s="22"/>
      <c r="E10" s="22">
        <v>0.00733</v>
      </c>
      <c r="F10" s="22"/>
      <c r="G10" s="22"/>
      <c r="H10" s="22"/>
      <c r="I10" s="120">
        <v>0.00054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120"/>
      <c r="AA10" s="124"/>
      <c r="AB10" s="124"/>
      <c r="AC10" s="124"/>
      <c r="AD10" s="124"/>
      <c r="AE10" s="124"/>
      <c r="AF10" s="70"/>
    </row>
    <row r="11" spans="1:32">
      <c r="A11" s="114"/>
      <c r="B11" s="24" t="s">
        <v>35</v>
      </c>
      <c r="C11" s="21"/>
      <c r="D11" s="22">
        <v>0.0104</v>
      </c>
      <c r="E11" s="22"/>
      <c r="F11" s="22"/>
      <c r="G11" s="22"/>
      <c r="H11" s="22"/>
      <c r="I11" s="120"/>
      <c r="J11" s="22">
        <v>0.03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120"/>
      <c r="AA11" s="124"/>
      <c r="AB11" s="124"/>
      <c r="AC11" s="124"/>
      <c r="AD11" s="124"/>
      <c r="AE11" s="124"/>
      <c r="AF11" s="70"/>
    </row>
    <row r="12" spans="1:32">
      <c r="A12" s="114"/>
      <c r="B12" s="20"/>
      <c r="C12" s="21"/>
      <c r="D12" s="22"/>
      <c r="E12" s="22"/>
      <c r="F12" s="22"/>
      <c r="G12" s="22"/>
      <c r="H12" s="22"/>
      <c r="I12" s="1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120"/>
      <c r="AA12" s="124"/>
      <c r="AB12" s="124"/>
      <c r="AC12" s="124"/>
      <c r="AD12" s="124"/>
      <c r="AE12" s="124"/>
      <c r="AF12" s="70"/>
    </row>
    <row r="13" ht="13.95" spans="1:32">
      <c r="A13" s="115"/>
      <c r="B13" s="26"/>
      <c r="C13" s="27"/>
      <c r="D13" s="28"/>
      <c r="E13" s="28"/>
      <c r="F13" s="28"/>
      <c r="G13" s="28"/>
      <c r="H13" s="28"/>
      <c r="I13" s="121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121"/>
      <c r="AA13" s="125"/>
      <c r="AB13" s="125"/>
      <c r="AC13" s="125"/>
      <c r="AD13" s="125"/>
      <c r="AE13" s="125"/>
      <c r="AF13" s="70"/>
    </row>
    <row r="14" spans="1:32">
      <c r="A14" s="113" t="s">
        <v>36</v>
      </c>
      <c r="B14" s="15" t="s">
        <v>129</v>
      </c>
      <c r="C14" s="16"/>
      <c r="D14" s="17"/>
      <c r="E14" s="17"/>
      <c r="F14" s="17"/>
      <c r="G14" s="17"/>
      <c r="H14" s="17"/>
      <c r="I14" s="1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0.1276</v>
      </c>
      <c r="Y14" s="17"/>
      <c r="Z14" s="119"/>
      <c r="AA14" s="123"/>
      <c r="AB14" s="123"/>
      <c r="AC14" s="123"/>
      <c r="AD14" s="123"/>
      <c r="AE14" s="123"/>
      <c r="AF14" s="70"/>
    </row>
    <row r="15" spans="1:32">
      <c r="A15" s="114"/>
      <c r="B15" s="20"/>
      <c r="C15" s="21"/>
      <c r="D15" s="22"/>
      <c r="E15" s="22"/>
      <c r="F15" s="22"/>
      <c r="G15" s="22"/>
      <c r="H15" s="22"/>
      <c r="I15" s="12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120"/>
      <c r="AA15" s="124"/>
      <c r="AB15" s="124"/>
      <c r="AC15" s="124"/>
      <c r="AD15" s="124"/>
      <c r="AE15" s="124"/>
      <c r="AF15" s="70"/>
    </row>
    <row r="16" spans="1:32">
      <c r="A16" s="114"/>
      <c r="B16" s="20"/>
      <c r="C16" s="21"/>
      <c r="D16" s="22"/>
      <c r="E16" s="22"/>
      <c r="F16" s="22"/>
      <c r="G16" s="22"/>
      <c r="H16" s="22"/>
      <c r="I16" s="12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120"/>
      <c r="AA16" s="124"/>
      <c r="AB16" s="124"/>
      <c r="AC16" s="124"/>
      <c r="AD16" s="124"/>
      <c r="AE16" s="124"/>
      <c r="AF16" s="70"/>
    </row>
    <row r="17" ht="13.95" spans="1:32">
      <c r="A17" s="115"/>
      <c r="B17" s="26"/>
      <c r="C17" s="32"/>
      <c r="D17" s="33"/>
      <c r="E17" s="33"/>
      <c r="F17" s="33"/>
      <c r="G17" s="33"/>
      <c r="H17" s="33"/>
      <c r="I17" s="12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122"/>
      <c r="AA17" s="126"/>
      <c r="AB17" s="126"/>
      <c r="AC17" s="126"/>
      <c r="AD17" s="126"/>
      <c r="AE17" s="126"/>
      <c r="AF17" s="70"/>
    </row>
    <row r="18" ht="17" customHeight="1" spans="1:32">
      <c r="A18" s="116" t="s">
        <v>37</v>
      </c>
      <c r="B18" s="36" t="s">
        <v>38</v>
      </c>
      <c r="C18" s="16"/>
      <c r="D18" s="17"/>
      <c r="E18" s="17"/>
      <c r="F18" s="17"/>
      <c r="G18" s="17">
        <v>0.00599</v>
      </c>
      <c r="H18" s="17"/>
      <c r="I18" s="119"/>
      <c r="J18" s="17"/>
      <c r="K18" s="17"/>
      <c r="L18" s="17"/>
      <c r="M18" s="17"/>
      <c r="N18" s="17">
        <v>0.0745</v>
      </c>
      <c r="O18" s="17">
        <v>0.0109</v>
      </c>
      <c r="P18" s="17">
        <v>0.0096</v>
      </c>
      <c r="Q18" s="17">
        <v>0.00244</v>
      </c>
      <c r="R18" s="17"/>
      <c r="S18" s="17"/>
      <c r="T18" s="17">
        <v>0.0411</v>
      </c>
      <c r="U18" s="17"/>
      <c r="V18" s="17"/>
      <c r="W18" s="17"/>
      <c r="X18" s="17"/>
      <c r="Y18" s="17">
        <v>0.0064</v>
      </c>
      <c r="Z18" s="119"/>
      <c r="AA18" s="123"/>
      <c r="AB18" s="123"/>
      <c r="AC18" s="123">
        <v>0.03544</v>
      </c>
      <c r="AD18" s="123"/>
      <c r="AE18" s="123"/>
      <c r="AF18" s="70"/>
    </row>
    <row r="19" ht="26" customHeight="1" spans="1:32">
      <c r="A19" s="117"/>
      <c r="B19" s="38" t="s">
        <v>130</v>
      </c>
      <c r="C19" s="21"/>
      <c r="D19" s="22">
        <v>0.00733</v>
      </c>
      <c r="E19" s="22"/>
      <c r="F19" s="22"/>
      <c r="G19" s="22"/>
      <c r="H19" s="22"/>
      <c r="I19" s="120"/>
      <c r="J19" s="22"/>
      <c r="K19" s="22"/>
      <c r="L19" s="22"/>
      <c r="M19" s="22">
        <v>0.04744</v>
      </c>
      <c r="N19" s="22"/>
      <c r="O19" s="22">
        <v>0.0103</v>
      </c>
      <c r="P19" s="22">
        <v>0.0086</v>
      </c>
      <c r="Q19" s="22">
        <v>0.00333</v>
      </c>
      <c r="R19" s="22">
        <v>0.02</v>
      </c>
      <c r="S19" s="22">
        <v>0.0476</v>
      </c>
      <c r="T19" s="22"/>
      <c r="U19" s="22"/>
      <c r="V19" s="22"/>
      <c r="W19" s="22"/>
      <c r="X19" s="22"/>
      <c r="Y19" s="22"/>
      <c r="Z19" s="120"/>
      <c r="AA19" s="124"/>
      <c r="AB19" s="124"/>
      <c r="AC19" s="124"/>
      <c r="AD19" s="124"/>
      <c r="AE19" s="124"/>
      <c r="AF19" s="70"/>
    </row>
    <row r="20" ht="17" customHeight="1" spans="1:32">
      <c r="A20" s="117"/>
      <c r="B20" s="38" t="s">
        <v>41</v>
      </c>
      <c r="C20" s="21"/>
      <c r="D20" s="22">
        <v>0.001</v>
      </c>
      <c r="E20" s="22"/>
      <c r="F20" s="22"/>
      <c r="G20" s="22"/>
      <c r="H20" s="22"/>
      <c r="I20" s="120"/>
      <c r="J20" s="22"/>
      <c r="K20" s="22"/>
      <c r="L20" s="22"/>
      <c r="M20" s="22"/>
      <c r="N20" s="22"/>
      <c r="O20" s="22"/>
      <c r="P20" s="22"/>
      <c r="Q20" s="22">
        <v>0.00344</v>
      </c>
      <c r="R20" s="22"/>
      <c r="S20" s="22"/>
      <c r="T20" s="22"/>
      <c r="U20" s="22">
        <v>0.0372</v>
      </c>
      <c r="V20" s="22">
        <v>0.0201</v>
      </c>
      <c r="W20" s="22"/>
      <c r="X20" s="22"/>
      <c r="Y20" s="22"/>
      <c r="Z20" s="120"/>
      <c r="AA20" s="124"/>
      <c r="AB20" s="124"/>
      <c r="AC20" s="124"/>
      <c r="AD20" s="124"/>
      <c r="AE20" s="124"/>
      <c r="AF20" s="70"/>
    </row>
    <row r="21" spans="1:32">
      <c r="A21" s="117"/>
      <c r="B21" s="38" t="s">
        <v>42</v>
      </c>
      <c r="C21" s="21"/>
      <c r="D21" s="22"/>
      <c r="E21" s="22">
        <v>0.0007</v>
      </c>
      <c r="F21" s="22"/>
      <c r="G21" s="22"/>
      <c r="H21" s="22"/>
      <c r="I21" s="120"/>
      <c r="J21" s="22"/>
      <c r="K21" s="22"/>
      <c r="L21" s="22">
        <v>0.02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20"/>
      <c r="AA21" s="124"/>
      <c r="AB21" s="124"/>
      <c r="AC21" s="124"/>
      <c r="AD21" s="124"/>
      <c r="AE21" s="124"/>
      <c r="AF21" s="70"/>
    </row>
    <row r="22" spans="1:32">
      <c r="A22" s="117"/>
      <c r="B22" s="24" t="s">
        <v>43</v>
      </c>
      <c r="C22" s="21"/>
      <c r="D22" s="22"/>
      <c r="E22" s="22"/>
      <c r="F22" s="22"/>
      <c r="G22" s="22"/>
      <c r="H22" s="22"/>
      <c r="I22" s="120"/>
      <c r="J22" s="22"/>
      <c r="K22" s="22">
        <v>0.0494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120"/>
      <c r="AA22" s="124"/>
      <c r="AB22" s="124"/>
      <c r="AC22" s="124"/>
      <c r="AD22" s="124"/>
      <c r="AE22" s="124"/>
      <c r="AF22" s="70"/>
    </row>
    <row r="23" spans="1:32">
      <c r="A23" s="143"/>
      <c r="B23" s="84"/>
      <c r="C23" s="85"/>
      <c r="D23" s="86"/>
      <c r="E23" s="86"/>
      <c r="F23" s="86"/>
      <c r="G23" s="86"/>
      <c r="H23" s="86"/>
      <c r="I23" s="144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144"/>
      <c r="AA23" s="145"/>
      <c r="AB23" s="145"/>
      <c r="AC23" s="145"/>
      <c r="AD23" s="145"/>
      <c r="AE23" s="145"/>
      <c r="AF23" s="70"/>
    </row>
    <row r="24" spans="1:32">
      <c r="A24" s="118"/>
      <c r="B24" s="41"/>
      <c r="C24" s="27"/>
      <c r="D24" s="28"/>
      <c r="E24" s="28"/>
      <c r="F24" s="28"/>
      <c r="G24" s="28"/>
      <c r="H24" s="28"/>
      <c r="I24" s="121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121"/>
      <c r="AA24" s="125"/>
      <c r="AB24" s="125"/>
      <c r="AC24" s="125"/>
      <c r="AD24" s="125"/>
      <c r="AE24" s="125"/>
      <c r="AF24" s="70"/>
    </row>
    <row r="25" spans="1:32">
      <c r="A25" s="116" t="s">
        <v>44</v>
      </c>
      <c r="B25" s="15" t="s">
        <v>92</v>
      </c>
      <c r="C25" s="16">
        <v>0.0095</v>
      </c>
      <c r="D25" s="17">
        <v>0.00203</v>
      </c>
      <c r="E25" s="17">
        <v>0.00804</v>
      </c>
      <c r="F25" s="17"/>
      <c r="G25" s="17"/>
      <c r="H25" s="17"/>
      <c r="I25" s="119"/>
      <c r="J25" s="17"/>
      <c r="K25" s="17"/>
      <c r="L25" s="17"/>
      <c r="M25" s="17"/>
      <c r="N25" s="17"/>
      <c r="O25" s="17"/>
      <c r="P25" s="17"/>
      <c r="Q25" s="17">
        <v>0.0032</v>
      </c>
      <c r="R25" s="17"/>
      <c r="S25" s="17"/>
      <c r="T25" s="17"/>
      <c r="U25" s="17"/>
      <c r="V25" s="17"/>
      <c r="W25" s="17">
        <v>0.04</v>
      </c>
      <c r="X25" s="17"/>
      <c r="Y25" s="17"/>
      <c r="Z25" s="119">
        <v>15</v>
      </c>
      <c r="AA25" s="123"/>
      <c r="AB25" s="123"/>
      <c r="AC25" s="123"/>
      <c r="AD25" s="123"/>
      <c r="AE25" s="123">
        <v>6</v>
      </c>
      <c r="AF25" s="70"/>
    </row>
    <row r="26" spans="1:32">
      <c r="A26" s="117"/>
      <c r="B26" s="20" t="s">
        <v>93</v>
      </c>
      <c r="C26" s="21">
        <v>0.154</v>
      </c>
      <c r="D26" s="22"/>
      <c r="E26" s="22">
        <v>0.007</v>
      </c>
      <c r="F26" s="22"/>
      <c r="G26" s="22"/>
      <c r="H26" s="22">
        <v>0.0031</v>
      </c>
      <c r="I26" s="1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20"/>
      <c r="AA26" s="124"/>
      <c r="AB26" s="124"/>
      <c r="AC26" s="124"/>
      <c r="AD26" s="124"/>
      <c r="AE26" s="124"/>
      <c r="AF26" s="70"/>
    </row>
    <row r="27" spans="1:32">
      <c r="A27" s="117"/>
      <c r="B27" s="20"/>
      <c r="C27" s="21"/>
      <c r="D27" s="22"/>
      <c r="E27" s="22"/>
      <c r="F27" s="22"/>
      <c r="G27" s="22"/>
      <c r="H27" s="22"/>
      <c r="I27" s="120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20"/>
      <c r="AA27" s="124"/>
      <c r="AB27" s="124"/>
      <c r="AC27" s="124"/>
      <c r="AD27" s="124"/>
      <c r="AE27" s="124"/>
      <c r="AF27" s="70"/>
    </row>
    <row r="28" spans="1:32">
      <c r="A28" s="117"/>
      <c r="B28" s="31"/>
      <c r="C28" s="32"/>
      <c r="D28" s="33"/>
      <c r="E28" s="33"/>
      <c r="F28" s="33"/>
      <c r="G28" s="33"/>
      <c r="H28" s="33"/>
      <c r="I28" s="12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122"/>
      <c r="AA28" s="126"/>
      <c r="AB28" s="126"/>
      <c r="AC28" s="126"/>
      <c r="AD28" s="126"/>
      <c r="AE28" s="126"/>
      <c r="AF28" s="70"/>
    </row>
    <row r="29" ht="13.95" spans="1:32">
      <c r="A29" s="118"/>
      <c r="B29" s="26"/>
      <c r="C29" s="27"/>
      <c r="D29" s="28"/>
      <c r="E29" s="28"/>
      <c r="F29" s="28"/>
      <c r="G29" s="28"/>
      <c r="H29" s="28"/>
      <c r="I29" s="12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121"/>
      <c r="AA29" s="125">
        <v>1</v>
      </c>
      <c r="AB29" s="125">
        <v>0.5</v>
      </c>
      <c r="AC29" s="125"/>
      <c r="AD29" s="125">
        <v>1.5</v>
      </c>
      <c r="AE29" s="125"/>
      <c r="AF29" s="70"/>
    </row>
    <row r="30" ht="16.35" spans="1:32">
      <c r="A30" s="42" t="s">
        <v>46</v>
      </c>
      <c r="B30" s="43"/>
      <c r="C30" s="16">
        <f t="shared" ref="C30:AA30" si="0">SUM(C9:C29)</f>
        <v>0.31206</v>
      </c>
      <c r="D30" s="17">
        <f t="shared" si="0"/>
        <v>0.02076</v>
      </c>
      <c r="E30" s="17">
        <f t="shared" si="0"/>
        <v>0.02837</v>
      </c>
      <c r="F30" s="17">
        <f t="shared" si="0"/>
        <v>0.0213</v>
      </c>
      <c r="G30" s="17">
        <f t="shared" si="0"/>
        <v>0.00599</v>
      </c>
      <c r="H30" s="17">
        <f t="shared" si="0"/>
        <v>0.0031</v>
      </c>
      <c r="I30" s="119">
        <f t="shared" si="0"/>
        <v>0.00054</v>
      </c>
      <c r="J30" s="17">
        <f t="shared" si="0"/>
        <v>0.03</v>
      </c>
      <c r="K30" s="17">
        <f t="shared" si="0"/>
        <v>0.0494</v>
      </c>
      <c r="L30" s="17">
        <f t="shared" si="0"/>
        <v>0.02</v>
      </c>
      <c r="M30" s="17">
        <f t="shared" si="0"/>
        <v>0.04744</v>
      </c>
      <c r="N30" s="17">
        <f t="shared" si="0"/>
        <v>0.0745</v>
      </c>
      <c r="O30" s="17">
        <f t="shared" si="0"/>
        <v>0.0212</v>
      </c>
      <c r="P30" s="17">
        <f t="shared" si="0"/>
        <v>0.0182</v>
      </c>
      <c r="Q30" s="17">
        <f t="shared" si="0"/>
        <v>0.01241</v>
      </c>
      <c r="R30" s="17">
        <f t="shared" si="0"/>
        <v>0.02</v>
      </c>
      <c r="S30" s="17">
        <f t="shared" si="0"/>
        <v>0.0476</v>
      </c>
      <c r="T30" s="17">
        <f t="shared" si="0"/>
        <v>0.0411</v>
      </c>
      <c r="U30" s="17">
        <f t="shared" si="0"/>
        <v>0.0372</v>
      </c>
      <c r="V30" s="17">
        <f t="shared" si="0"/>
        <v>0.0201</v>
      </c>
      <c r="W30" s="17">
        <f t="shared" si="0"/>
        <v>0.04</v>
      </c>
      <c r="X30" s="17">
        <f t="shared" si="0"/>
        <v>0.1276</v>
      </c>
      <c r="Y30" s="17">
        <f t="shared" si="0"/>
        <v>0.0064</v>
      </c>
      <c r="Z30" s="17">
        <f t="shared" si="0"/>
        <v>15</v>
      </c>
      <c r="AA30" s="17">
        <f t="shared" si="0"/>
        <v>1</v>
      </c>
      <c r="AB30" s="17">
        <v>0.5</v>
      </c>
      <c r="AC30" s="17">
        <f>SUM(AC9:AC29)</f>
        <v>0.03544</v>
      </c>
      <c r="AD30" s="17">
        <v>1.5</v>
      </c>
      <c r="AE30" s="17">
        <v>6</v>
      </c>
      <c r="AF30" s="73"/>
    </row>
    <row r="31" ht="15.6" hidden="1" spans="1:32">
      <c r="A31" s="44" t="s">
        <v>47</v>
      </c>
      <c r="B31" s="45"/>
      <c r="C31" s="87">
        <f>141*C30</f>
        <v>44.00046</v>
      </c>
      <c r="D31" s="87">
        <f t="shared" ref="D31:AB31" si="1">141*D30</f>
        <v>2.92716</v>
      </c>
      <c r="E31" s="87">
        <f t="shared" si="1"/>
        <v>4.00017</v>
      </c>
      <c r="F31" s="87">
        <f t="shared" si="1"/>
        <v>3.0033</v>
      </c>
      <c r="G31" s="87">
        <f t="shared" si="1"/>
        <v>0.84459</v>
      </c>
      <c r="H31" s="87">
        <f t="shared" si="1"/>
        <v>0.4371</v>
      </c>
      <c r="I31" s="87">
        <f t="shared" si="1"/>
        <v>0.07614</v>
      </c>
      <c r="J31" s="87">
        <f t="shared" si="1"/>
        <v>4.23</v>
      </c>
      <c r="K31" s="87">
        <f t="shared" si="1"/>
        <v>6.9654</v>
      </c>
      <c r="L31" s="87">
        <f t="shared" si="1"/>
        <v>2.82</v>
      </c>
      <c r="M31" s="87">
        <f t="shared" si="1"/>
        <v>6.68904</v>
      </c>
      <c r="N31" s="87">
        <f t="shared" si="1"/>
        <v>10.5045</v>
      </c>
      <c r="O31" s="87">
        <f t="shared" si="1"/>
        <v>2.9892</v>
      </c>
      <c r="P31" s="87">
        <f t="shared" si="1"/>
        <v>2.5662</v>
      </c>
      <c r="Q31" s="87">
        <f t="shared" si="1"/>
        <v>1.74981</v>
      </c>
      <c r="R31" s="87">
        <f t="shared" si="1"/>
        <v>2.82</v>
      </c>
      <c r="S31" s="87">
        <f t="shared" si="1"/>
        <v>6.7116</v>
      </c>
      <c r="T31" s="87">
        <f t="shared" si="1"/>
        <v>5.7951</v>
      </c>
      <c r="U31" s="87">
        <f t="shared" si="1"/>
        <v>5.2452</v>
      </c>
      <c r="V31" s="87">
        <f t="shared" si="1"/>
        <v>2.8341</v>
      </c>
      <c r="W31" s="87">
        <f t="shared" si="1"/>
        <v>5.64</v>
      </c>
      <c r="X31" s="87">
        <v>36</v>
      </c>
      <c r="Y31" s="87">
        <f>141*Y30</f>
        <v>0.9024</v>
      </c>
      <c r="Z31" s="87">
        <v>15</v>
      </c>
      <c r="AA31" s="87">
        <v>1</v>
      </c>
      <c r="AB31" s="87">
        <v>0.5</v>
      </c>
      <c r="AC31" s="87">
        <f>141*AC30</f>
        <v>4.99704</v>
      </c>
      <c r="AD31" s="87">
        <f>141*AD30</f>
        <v>211.5</v>
      </c>
      <c r="AE31" s="87">
        <v>6</v>
      </c>
      <c r="AF31" s="131"/>
    </row>
    <row r="32" ht="15.6" spans="1:32">
      <c r="A32" s="44" t="s">
        <v>47</v>
      </c>
      <c r="B32" s="45"/>
      <c r="C32" s="47">
        <f t="shared" ref="C32:Y32" si="2">ROUND(C31,2)</f>
        <v>44</v>
      </c>
      <c r="D32" s="49">
        <f t="shared" si="2"/>
        <v>2.93</v>
      </c>
      <c r="E32" s="49">
        <f t="shared" si="2"/>
        <v>4</v>
      </c>
      <c r="F32" s="49">
        <f t="shared" si="2"/>
        <v>3</v>
      </c>
      <c r="G32" s="49">
        <f t="shared" si="2"/>
        <v>0.84</v>
      </c>
      <c r="H32" s="49">
        <f t="shared" si="2"/>
        <v>0.44</v>
      </c>
      <c r="I32" s="49">
        <f t="shared" si="2"/>
        <v>0.08</v>
      </c>
      <c r="J32" s="49">
        <f t="shared" si="2"/>
        <v>4.23</v>
      </c>
      <c r="K32" s="49">
        <f t="shared" si="2"/>
        <v>6.97</v>
      </c>
      <c r="L32" s="49">
        <f t="shared" si="2"/>
        <v>2.82</v>
      </c>
      <c r="M32" s="49">
        <f t="shared" si="2"/>
        <v>6.69</v>
      </c>
      <c r="N32" s="57">
        <f t="shared" si="2"/>
        <v>10.5</v>
      </c>
      <c r="O32" s="57">
        <f t="shared" si="2"/>
        <v>2.99</v>
      </c>
      <c r="P32" s="57">
        <f t="shared" si="2"/>
        <v>2.57</v>
      </c>
      <c r="Q32" s="57">
        <f t="shared" si="2"/>
        <v>1.75</v>
      </c>
      <c r="R32" s="57">
        <f t="shared" si="2"/>
        <v>2.82</v>
      </c>
      <c r="S32" s="57">
        <f t="shared" si="2"/>
        <v>6.71</v>
      </c>
      <c r="T32" s="57">
        <f t="shared" si="2"/>
        <v>5.8</v>
      </c>
      <c r="U32" s="57">
        <f t="shared" si="2"/>
        <v>5.25</v>
      </c>
      <c r="V32" s="57">
        <f t="shared" si="2"/>
        <v>2.83</v>
      </c>
      <c r="W32" s="57">
        <f t="shared" si="2"/>
        <v>5.64</v>
      </c>
      <c r="X32" s="57">
        <f t="shared" si="2"/>
        <v>36</v>
      </c>
      <c r="Y32" s="57">
        <f t="shared" si="2"/>
        <v>0.9</v>
      </c>
      <c r="Z32" s="57">
        <v>15</v>
      </c>
      <c r="AA32" s="57">
        <f>ROUND(AA31,2)</f>
        <v>1</v>
      </c>
      <c r="AB32" s="57">
        <v>0.5</v>
      </c>
      <c r="AC32" s="57">
        <f>ROUND(AC31,2)</f>
        <v>5</v>
      </c>
      <c r="AD32" s="57">
        <v>1.5</v>
      </c>
      <c r="AE32" s="57">
        <v>6</v>
      </c>
      <c r="AF32" s="75"/>
    </row>
    <row r="33" ht="15.6" spans="1:32">
      <c r="A33" s="44" t="s">
        <v>48</v>
      </c>
      <c r="B33" s="45"/>
      <c r="C33" s="47">
        <v>70</v>
      </c>
      <c r="D33" s="48">
        <v>770</v>
      </c>
      <c r="E33" s="48">
        <v>76</v>
      </c>
      <c r="F33" s="48">
        <v>165</v>
      </c>
      <c r="G33" s="48">
        <v>51</v>
      </c>
      <c r="H33" s="49">
        <v>1335</v>
      </c>
      <c r="I33" s="48">
        <v>1650</v>
      </c>
      <c r="J33" s="48">
        <v>62.37</v>
      </c>
      <c r="K33" s="48">
        <v>39.5</v>
      </c>
      <c r="L33" s="57">
        <v>222.5</v>
      </c>
      <c r="M33" s="49">
        <v>118</v>
      </c>
      <c r="N33" s="49">
        <v>31.15</v>
      </c>
      <c r="O33" s="49">
        <v>47</v>
      </c>
      <c r="P33" s="57">
        <v>55.18</v>
      </c>
      <c r="Q33" s="57">
        <v>200</v>
      </c>
      <c r="R33" s="49">
        <v>245</v>
      </c>
      <c r="S33" s="49">
        <v>300</v>
      </c>
      <c r="T33" s="49">
        <v>290</v>
      </c>
      <c r="U33" s="49">
        <v>35.6</v>
      </c>
      <c r="V33" s="49">
        <v>80.1</v>
      </c>
      <c r="W33" s="49">
        <v>84.55</v>
      </c>
      <c r="X33" s="57">
        <v>43.2</v>
      </c>
      <c r="Y33" s="57">
        <v>297</v>
      </c>
      <c r="Z33" s="57">
        <v>7.12</v>
      </c>
      <c r="AA33" s="76">
        <v>11</v>
      </c>
      <c r="AB33" s="76">
        <v>20</v>
      </c>
      <c r="AC33" s="76">
        <v>140</v>
      </c>
      <c r="AD33" s="76">
        <v>18</v>
      </c>
      <c r="AE33" s="76">
        <v>2.5</v>
      </c>
      <c r="AF33" s="20"/>
    </row>
    <row r="34" ht="16.35" spans="1:32">
      <c r="A34" s="50" t="s">
        <v>49</v>
      </c>
      <c r="B34" s="51"/>
      <c r="C34" s="52">
        <f t="shared" ref="C34:AE34" si="3">C32*C33</f>
        <v>3080</v>
      </c>
      <c r="D34" s="52">
        <f t="shared" si="3"/>
        <v>2256.1</v>
      </c>
      <c r="E34" s="52">
        <f t="shared" si="3"/>
        <v>304</v>
      </c>
      <c r="F34" s="52">
        <f t="shared" si="3"/>
        <v>495</v>
      </c>
      <c r="G34" s="52">
        <f t="shared" si="3"/>
        <v>42.84</v>
      </c>
      <c r="H34" s="52">
        <f t="shared" si="3"/>
        <v>587.4</v>
      </c>
      <c r="I34" s="52">
        <f t="shared" si="3"/>
        <v>132</v>
      </c>
      <c r="J34" s="52">
        <f t="shared" si="3"/>
        <v>263.8251</v>
      </c>
      <c r="K34" s="52">
        <f t="shared" si="3"/>
        <v>275.315</v>
      </c>
      <c r="L34" s="52">
        <f t="shared" si="3"/>
        <v>627.45</v>
      </c>
      <c r="M34" s="52">
        <f t="shared" si="3"/>
        <v>789.42</v>
      </c>
      <c r="N34" s="52">
        <f t="shared" si="3"/>
        <v>327.075</v>
      </c>
      <c r="O34" s="52">
        <f t="shared" si="3"/>
        <v>140.53</v>
      </c>
      <c r="P34" s="52">
        <f t="shared" si="3"/>
        <v>141.8126</v>
      </c>
      <c r="Q34" s="52">
        <f t="shared" si="3"/>
        <v>350</v>
      </c>
      <c r="R34" s="52">
        <f t="shared" si="3"/>
        <v>690.9</v>
      </c>
      <c r="S34" s="52">
        <f t="shared" si="3"/>
        <v>2013</v>
      </c>
      <c r="T34" s="52">
        <f t="shared" si="3"/>
        <v>1682</v>
      </c>
      <c r="U34" s="52">
        <f t="shared" si="3"/>
        <v>186.9</v>
      </c>
      <c r="V34" s="52">
        <f t="shared" si="3"/>
        <v>226.683</v>
      </c>
      <c r="W34" s="52">
        <f t="shared" si="3"/>
        <v>476.862</v>
      </c>
      <c r="X34" s="52">
        <f t="shared" si="3"/>
        <v>1555.2</v>
      </c>
      <c r="Y34" s="52">
        <f t="shared" si="3"/>
        <v>267.3</v>
      </c>
      <c r="Z34" s="52">
        <f t="shared" si="3"/>
        <v>106.8</v>
      </c>
      <c r="AA34" s="52">
        <f t="shared" si="3"/>
        <v>11</v>
      </c>
      <c r="AB34" s="52">
        <f t="shared" si="3"/>
        <v>10</v>
      </c>
      <c r="AC34" s="52">
        <f t="shared" si="3"/>
        <v>700</v>
      </c>
      <c r="AD34" s="52">
        <f t="shared" si="3"/>
        <v>27</v>
      </c>
      <c r="AE34" s="52">
        <f t="shared" si="3"/>
        <v>15</v>
      </c>
      <c r="AF34" s="77">
        <f>SUM(C34:AE34)</f>
        <v>17781.4127</v>
      </c>
    </row>
    <row r="35" ht="15.6" spans="1:32">
      <c r="A35" s="53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8">
        <f>AF34/AF2</f>
        <v>126.109309929078</v>
      </c>
    </row>
    <row r="36" customFormat="1" ht="15.6" spans="1:32">
      <c r="A36" s="55"/>
      <c r="B36" s="55"/>
      <c r="Q36" s="54"/>
      <c r="AF36" s="59"/>
    </row>
    <row r="37" customFormat="1" ht="27" customHeight="1" spans="2:17">
      <c r="B37" s="56" t="s">
        <v>50</v>
      </c>
      <c r="Q37" s="58"/>
    </row>
    <row r="38" customFormat="1" ht="27" customHeight="1" spans="2:17">
      <c r="B38" s="56" t="s">
        <v>51</v>
      </c>
      <c r="Q38" s="58"/>
    </row>
    <row r="39" customFormat="1" ht="27" customHeight="1" spans="2:2">
      <c r="B39" s="56" t="s">
        <v>52</v>
      </c>
    </row>
  </sheetData>
  <mergeCells count="44">
    <mergeCell ref="A1:AF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F2:AF7"/>
    <mergeCell ref="AF9:AF30"/>
  </mergeCells>
  <pageMargins left="0.0784722222222222" right="0.196527777777778" top="1.05069444444444" bottom="1.05069444444444" header="0.708333333333333" footer="0.786805555555556"/>
  <pageSetup paperSize="9" scale="64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LibreOffice/6.4.3.2$Windows_X86_64 LibreOffice_project/747b5d0ebf89f41c860ec2a39efd7cb15b54f2d8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01.11</vt:lpstr>
      <vt:lpstr>02.11</vt:lpstr>
      <vt:lpstr>03,11</vt:lpstr>
      <vt:lpstr>07.11</vt:lpstr>
      <vt:lpstr>08.11</vt:lpstr>
      <vt:lpstr>09.11</vt:lpstr>
      <vt:lpstr>10.11</vt:lpstr>
      <vt:lpstr>11.11</vt:lpstr>
      <vt:lpstr>14.11</vt:lpstr>
      <vt:lpstr>15.11</vt:lpstr>
      <vt:lpstr>16.11</vt:lpstr>
      <vt:lpstr>17.11</vt:lpstr>
      <vt:lpstr>18.11</vt:lpstr>
      <vt:lpstr>21.11</vt:lpstr>
      <vt:lpstr>22,11</vt:lpstr>
      <vt:lpstr>23.11</vt:lpstr>
      <vt:lpstr>24.11</vt:lpstr>
      <vt:lpstr>25.11</vt:lpstr>
      <vt:lpstr>28.11</vt:lpstr>
      <vt:lpstr>29.11</vt:lpstr>
      <vt:lpstr>30.11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</cp:lastModifiedBy>
  <cp:revision>0</cp:revision>
  <dcterms:created xsi:type="dcterms:W3CDTF">2021-06-07T14:56:00Z</dcterms:created>
  <dcterms:modified xsi:type="dcterms:W3CDTF">2022-12-01T11:18:16Z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5260CCCFB23844F6AC76A283CA625AF9</vt:lpwstr>
  </property>
</Properties>
</file>